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updateLinks="never" codeName="Questa_cartella_di_lavoro" defaultThemeVersion="124226"/>
  <bookViews>
    <workbookView xWindow="-15" yWindow="-15" windowWidth="28860" windowHeight="12795" tabRatio="814" activeTab="11"/>
  </bookViews>
  <sheets>
    <sheet name="testalino" sheetId="1" r:id="rId1"/>
    <sheet name="ISTAT OOUU" sheetId="2" r:id="rId2"/>
    <sheet name="tabelle A-B" sheetId="3" r:id="rId3"/>
    <sheet name="Edilizia sostenibile" sheetId="16" r:id="rId4"/>
    <sheet name="tabella C" sheetId="4" r:id="rId5"/>
    <sheet name="ISTAT CCC" sheetId="5" r:id="rId6"/>
    <sheet name="tabella D" sheetId="6" r:id="rId7"/>
    <sheet name="tabella D1" sheetId="7" r:id="rId8"/>
    <sheet name="DATI" sheetId="8" r:id="rId9"/>
    <sheet name="Calcolo CC edificio residenz" sheetId="10" r:id="rId10"/>
    <sheet name="Calcolo Contributo Costo Costr" sheetId="12" r:id="rId11"/>
    <sheet name="Calcolo contributi" sheetId="9" r:id="rId12"/>
  </sheets>
  <definedNames>
    <definedName name="_xlnm.Print_Area" localSheetId="9">'Calcolo CC edificio residenz'!$A$1:$I$42</definedName>
    <definedName name="_xlnm.Print_Area" localSheetId="11">'Calcolo contributi'!$A$1:$F$38</definedName>
    <definedName name="_xlnm.Print_Area" localSheetId="10">'Calcolo Contributo Costo Costr'!$A$1:$J$15</definedName>
    <definedName name="_xlnm.Print_Area" localSheetId="8">DATI!$A$1:$B$54</definedName>
    <definedName name="_xlnm.Print_Area" localSheetId="5">'ISTAT CCC'!$A$1:$H$16</definedName>
    <definedName name="_xlnm.Print_Area" localSheetId="1">'ISTAT OOUU'!$A$1:$H$8</definedName>
    <definedName name="_xlnm.Print_Area" localSheetId="2">'tabelle A-B'!$A$1:$H$19</definedName>
    <definedName name="Print_Area_0" localSheetId="4">'tabella C'!$A$1:$A$1</definedName>
    <definedName name="Print_Area_0" localSheetId="2">'tabelle A-B'!$A$1:$H$10</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D101" i="8"/>
  <c r="D92"/>
  <c r="D91"/>
  <c r="D90"/>
  <c r="D89"/>
  <c r="D56"/>
  <c r="B46"/>
  <c r="G29" i="10" l="1"/>
  <c r="G28"/>
  <c r="G27"/>
  <c r="G26"/>
  <c r="G25"/>
  <c r="B51" i="8"/>
  <c r="D55"/>
  <c r="F16" i="9"/>
  <c r="F8"/>
  <c r="A13" i="8"/>
  <c r="C11" i="9" l="1"/>
  <c r="D100" i="8"/>
  <c r="D87"/>
  <c r="D86"/>
  <c r="D85"/>
  <c r="D84"/>
  <c r="D83"/>
  <c r="D82"/>
  <c r="D81"/>
  <c r="D80"/>
  <c r="D79"/>
  <c r="D78"/>
  <c r="D57" s="1"/>
  <c r="F13" i="9" s="1"/>
  <c r="D99" i="8"/>
  <c r="D98"/>
  <c r="D97"/>
  <c r="D96"/>
  <c r="D95"/>
  <c r="D94"/>
  <c r="D93"/>
  <c r="G19" i="3"/>
  <c r="G18"/>
  <c r="G17"/>
  <c r="G16"/>
  <c r="G15"/>
  <c r="G14"/>
  <c r="G10"/>
  <c r="G9"/>
  <c r="G8"/>
  <c r="G7"/>
  <c r="G6"/>
  <c r="C10" i="9" l="1"/>
  <c r="B3"/>
  <c r="C2" i="10"/>
  <c r="D9" i="12" l="1"/>
  <c r="D5"/>
  <c r="D8"/>
  <c r="D7"/>
  <c r="D6"/>
  <c r="D4"/>
  <c r="C9"/>
  <c r="C8"/>
  <c r="C7"/>
  <c r="C6"/>
  <c r="C5"/>
  <c r="C4"/>
  <c r="B9"/>
  <c r="B8"/>
  <c r="B7"/>
  <c r="B6"/>
  <c r="B5"/>
  <c r="B4"/>
  <c r="C17" i="10"/>
  <c r="C16"/>
  <c r="C15"/>
  <c r="C14"/>
  <c r="C13"/>
  <c r="D41"/>
  <c r="E9" i="12" l="1"/>
  <c r="C37" i="9"/>
  <c r="B13" i="12"/>
  <c r="C18" i="10"/>
  <c r="F28" i="9"/>
  <c r="F24"/>
  <c r="F38"/>
  <c r="F27"/>
  <c r="F23"/>
  <c r="D11"/>
  <c r="D10"/>
  <c r="D9"/>
  <c r="A14" s="1"/>
  <c r="B5"/>
  <c r="B4"/>
  <c r="B2"/>
  <c r="H15" i="12"/>
  <c r="B1"/>
  <c r="G42" i="10"/>
  <c r="D33"/>
  <c r="D34" s="1"/>
  <c r="D32"/>
  <c r="D9"/>
  <c r="D8"/>
  <c r="E7" i="12" s="1"/>
  <c r="D7" i="10"/>
  <c r="E6" i="12" s="1"/>
  <c r="D6" i="10"/>
  <c r="E5" i="12" s="1"/>
  <c r="D5" i="10"/>
  <c r="C9"/>
  <c r="C8"/>
  <c r="C7"/>
  <c r="C6"/>
  <c r="C5"/>
  <c r="D10" i="12"/>
  <c r="B10"/>
  <c r="C16" i="5"/>
  <c r="B16"/>
  <c r="G5"/>
  <c r="H5" s="1"/>
  <c r="D16" s="1"/>
  <c r="F37" i="10" s="1"/>
  <c r="G5" i="3"/>
  <c r="G5" i="2"/>
  <c r="H5" s="1"/>
  <c r="H2" i="3" s="1"/>
  <c r="H16" l="1"/>
  <c r="D68" i="8" s="1"/>
  <c r="H19" i="3"/>
  <c r="D76" i="8" s="1"/>
  <c r="H15" i="3"/>
  <c r="D74" i="8" s="1"/>
  <c r="H17" i="3"/>
  <c r="D75" i="8" s="1"/>
  <c r="H18" i="3"/>
  <c r="D69" i="8" s="1"/>
  <c r="H14" i="3"/>
  <c r="D67" i="8" s="1"/>
  <c r="H8" i="3"/>
  <c r="D72" i="8" s="1"/>
  <c r="H7" i="3"/>
  <c r="D65" i="8" s="1"/>
  <c r="H9" i="3"/>
  <c r="D66" i="8" s="1"/>
  <c r="H10" i="3"/>
  <c r="D73" i="8" s="1"/>
  <c r="H6" i="3"/>
  <c r="D71" i="8" s="1"/>
  <c r="B12" s="1"/>
  <c r="H5" i="3"/>
  <c r="D64" i="8" s="1"/>
  <c r="B11" s="1"/>
  <c r="F29" i="9"/>
  <c r="A10"/>
  <c r="C10" i="10"/>
  <c r="D35"/>
  <c r="D24"/>
  <c r="D25" s="1"/>
  <c r="I30"/>
  <c r="F25" i="9"/>
  <c r="E10" i="10"/>
  <c r="D23" s="1"/>
  <c r="A11" i="9"/>
  <c r="C10" i="12"/>
  <c r="F9" s="1"/>
  <c r="B10" i="9" l="1"/>
  <c r="E10" s="1"/>
  <c r="F32" s="1"/>
  <c r="B11"/>
  <c r="E11" s="1"/>
  <c r="F33" s="1"/>
  <c r="F8" i="10"/>
  <c r="H8" s="1"/>
  <c r="F7"/>
  <c r="H7" s="1"/>
  <c r="F6"/>
  <c r="H6" s="1"/>
  <c r="F8" i="12"/>
  <c r="F9" i="10"/>
  <c r="H9" s="1"/>
  <c r="F7" i="12"/>
  <c r="F6"/>
  <c r="F5"/>
  <c r="F5" i="10"/>
  <c r="H5" s="1"/>
  <c r="D26"/>
  <c r="D19"/>
  <c r="G16" s="1"/>
  <c r="E8" i="12"/>
  <c r="E4"/>
  <c r="F4"/>
  <c r="I10" i="10" l="1"/>
  <c r="E12" i="9"/>
  <c r="E10" i="12"/>
  <c r="G17" i="10"/>
  <c r="G19"/>
  <c r="I20"/>
  <c r="G18"/>
  <c r="I32" l="1"/>
  <c r="F35" s="1"/>
  <c r="G35" s="1"/>
  <c r="F38" s="1"/>
  <c r="F39" l="1"/>
  <c r="H6" i="12" l="1"/>
  <c r="I6" s="1"/>
  <c r="J6" s="1"/>
  <c r="H8"/>
  <c r="I8" s="1"/>
  <c r="J8" s="1"/>
  <c r="H4"/>
  <c r="I4" s="1"/>
  <c r="J4" s="1"/>
  <c r="F19" i="9"/>
  <c r="H9" i="12"/>
  <c r="H5"/>
  <c r="I5" s="1"/>
  <c r="J5" s="1"/>
  <c r="H7"/>
  <c r="I7" s="1"/>
  <c r="J7" s="1"/>
  <c r="I9"/>
  <c r="J9" s="1"/>
  <c r="J10" l="1"/>
  <c r="F21" i="9" s="1"/>
  <c r="F20" s="1"/>
  <c r="F34" l="1"/>
  <c r="F35" l="1"/>
</calcChain>
</file>

<file path=xl/sharedStrings.xml><?xml version="1.0" encoding="utf-8"?>
<sst xmlns="http://schemas.openxmlformats.org/spreadsheetml/2006/main" count="441" uniqueCount="317">
  <si>
    <t>SPORTELLO UNICO PER L'EDILIZIA</t>
  </si>
  <si>
    <r>
      <rPr>
        <b/>
        <sz val="14"/>
        <rFont val="Arial"/>
        <family val="2"/>
      </rPr>
      <t xml:space="preserve">COSTI AGGIORNATI CON INDICI I.S.T.A.T.
</t>
    </r>
    <r>
      <rPr>
        <b/>
        <sz val="10"/>
        <rFont val="Arial"/>
        <family val="2"/>
      </rPr>
      <t>articoli 184, comma 7, e 185, comma 3</t>
    </r>
  </si>
  <si>
    <t>CALCOLO AGGIORNAMENTO I.S.T.A.T. DEI COSTI MEDI REGIONALI
ONERI DI URBANIZZAZIONE PRIMARIA E SECONDARIA
(art.184, comma 7, LR 65/2014)</t>
  </si>
  <si>
    <r>
      <rPr>
        <i/>
        <sz val="10"/>
        <color rgb="FFC00000"/>
        <rFont val="Arial"/>
        <family val="2"/>
      </rPr>
      <t>DATI ISTAT (</t>
    </r>
    <r>
      <rPr>
        <b/>
        <i/>
        <sz val="10"/>
        <color rgb="FFC00000"/>
        <rFont val="Arial"/>
        <family val="2"/>
      </rPr>
      <t>indici dei prezzi al consumo per l’intera collettività - NIC</t>
    </r>
    <r>
      <rPr>
        <i/>
        <sz val="10"/>
        <color rgb="FFC00000"/>
        <rFont val="Arial"/>
        <family val="2"/>
      </rPr>
      <t>)</t>
    </r>
  </si>
  <si>
    <t>calcolo tra periodi con indici di basi diverse</t>
  </si>
  <si>
    <t>mese</t>
  </si>
  <si>
    <t>anno</t>
  </si>
  <si>
    <t>indice</t>
  </si>
  <si>
    <t>da
base di raccordo</t>
  </si>
  <si>
    <t>a
base di raccordo</t>
  </si>
  <si>
    <t>coeff.
raccordo</t>
  </si>
  <si>
    <t>variazione
%</t>
  </si>
  <si>
    <t>coefficiente di aggiornamento</t>
  </si>
  <si>
    <t>novembre</t>
  </si>
  <si>
    <t>inserire i dati ultimi disponibili relativi al mese, anno, indice, nelle caselle a sfondo giallo</t>
  </si>
  <si>
    <t>Unità
misura
costo</t>
  </si>
  <si>
    <t>Costi
medi
regionali
€uro</t>
  </si>
  <si>
    <t>Coeffic.
Territoriale
del Comune
Tabella B della
LR 1/2005</t>
  </si>
  <si>
    <t>Costo medio
comunale
ANNO 2005
€uro</t>
  </si>
  <si>
    <t>Costo medio
comunale dopo
aggiornamento
ISTAT
€uro</t>
  </si>
  <si>
    <t>A/1 a</t>
  </si>
  <si>
    <t>mc.</t>
  </si>
  <si>
    <t>A/1 b</t>
  </si>
  <si>
    <t>A/2 a</t>
  </si>
  <si>
    <t>mq.</t>
  </si>
  <si>
    <t>A/2 b</t>
  </si>
  <si>
    <t>A/3 a</t>
  </si>
  <si>
    <t>A/3 b</t>
  </si>
  <si>
    <t>TABELLA C
Coefficienti da applicare ai costi medi comunali
in relazione alla tipologia di intervento edilizio</t>
  </si>
  <si>
    <t xml:space="preserve">TIPOLOGIE INTERVENTI </t>
  </si>
  <si>
    <t>RIFERIMENTO
LR 65/2014</t>
  </si>
  <si>
    <t>COEFF.</t>
  </si>
  <si>
    <t>art.135 c.2 lett.e)
art.183 c.2 lett.b)</t>
  </si>
  <si>
    <t>art.135 c.2 lett.d)
art.183 c.2 lett.b)</t>
  </si>
  <si>
    <t>art.134 c.1 lett.l)
art.183 c.1</t>
  </si>
  <si>
    <t>art.134 c.1 lett.a), b), b-bis), b-ter), f), g)
art.183 c.1</t>
  </si>
  <si>
    <t>CALCOLO AGGIORNAMENTO I.S.T.A.T. COSTO DI COSTRUZIONE
(art.185, comma 3, LR 65/2014)</t>
  </si>
  <si>
    <r>
      <rPr>
        <i/>
        <sz val="10"/>
        <color rgb="FFC00000"/>
        <rFont val="Arial"/>
        <family val="2"/>
      </rPr>
      <t>DATI ISTAT (</t>
    </r>
    <r>
      <rPr>
        <b/>
        <i/>
        <sz val="10"/>
        <color rgb="FFC00000"/>
        <rFont val="Arial"/>
        <family val="2"/>
      </rPr>
      <t>indice costo delle costruzioni residenziali</t>
    </r>
    <r>
      <rPr>
        <i/>
        <sz val="10"/>
        <color rgb="FFC00000"/>
        <rFont val="Arial"/>
        <family val="2"/>
      </rPr>
      <t>)</t>
    </r>
  </si>
  <si>
    <t>giugno</t>
  </si>
  <si>
    <t>coeff. correttivo IRAP da gennaio 1998</t>
  </si>
  <si>
    <t>ottobre</t>
  </si>
  <si>
    <t>Con Decreto del Ministro dei Lavori Pubblici del 20/06/1990 il costo di costruzione è determinato in Lire 250.000 al mq. pari ad Euro 129,11</t>
  </si>
  <si>
    <t>COSTO DI COSTRUZIONE PER I NUOVI EDIFICI</t>
  </si>
  <si>
    <t>Euro/mq.</t>
  </si>
  <si>
    <t xml:space="preserve">costo iniziale determinato dal Ministero  </t>
  </si>
  <si>
    <t>costo aggiornato</t>
  </si>
  <si>
    <t>TABELLA D
Percentuali del contributo sul costo di costruzione da applicare
per gli interventi di nuova costruzione ad uso residenziale</t>
  </si>
  <si>
    <t>Comune con coefficiente territoriale minore di 0,80</t>
  </si>
  <si>
    <t>CARATTERISTICHE TIPOLOGICHE DELLE COSTRUZIONI</t>
  </si>
  <si>
    <t>%</t>
  </si>
  <si>
    <t>1) Abitazioni aventi superficie utile:</t>
  </si>
  <si>
    <t xml:space="preserve">     a) superiore a mq.160 ed accessori &gt;= mq.60</t>
  </si>
  <si>
    <t xml:space="preserve">     b) compresa tra mq.160 e mq.130 ed accessori &lt;= mq.55</t>
  </si>
  <si>
    <t xml:space="preserve">     c) compresa tra mq.130 e mq.110 ed accessori &lt;= mq.50</t>
  </si>
  <si>
    <t xml:space="preserve">     d) compresa tra mq.110 e mq.95 ed accessori &lt;= mq.45</t>
  </si>
  <si>
    <t xml:space="preserve">     e) inferiore a mq. 95 ed accessori &lt;= mq. 40</t>
  </si>
  <si>
    <t>2) Abitazioni aventi caratteristiche di lusso (D.M. 02/08/1969)</t>
  </si>
  <si>
    <t>Qualora la superficie degli accessori superi quella indicata a fianco di ciascuna categoria la percentuale da applicare è quella della categoria immediatamente superiore.</t>
  </si>
  <si>
    <t>TABELLA D1
Percentuali del contributo sul costo di costruzione da applicare per le nuove costruzioni non residenziali, per gli interventi sul patrimonio edilizio esistente ad uso residenziale, per gli interventi relativi agli insediamenti ed attività turistico-ricettive, commerciali, direzionali, di servizio</t>
  </si>
  <si>
    <t>INSEDIAMENTI</t>
  </si>
  <si>
    <t>a) interventi sul patrimonio edilizio esistente ad uso residenziale, edifici e manufatti pertinenziali collegati ad immobili residenziali</t>
  </si>
  <si>
    <t>b1) nuove costruzioni ed interventi sul patrimonio edilizio esistente ad uso turistico-ricettivo alberghiero, edifici e manufatti pertinenziali collegati ad immobili ricettivo alberghieri</t>
  </si>
  <si>
    <t>b2) nuove costruzioni ed interventi sul patrimonio edilizio esistente ad uso turistico-ricettivo extra-alberghiero con le caratteristiche della civile abitazione, edifici e manufatti pertinenziali collegati ad immobili ricettivo extra-alberghieri</t>
  </si>
  <si>
    <t>c) nuove costruzioni ed interventi sul patrimonio edilizio esistente ad uso commerciale, edifici e manufatti pertinenziali collegati ad immobili commerciali</t>
  </si>
  <si>
    <t>d) nuove costruzioni ed interventi sul patrimonio edilizio esistente ad uso direzionale, edifici e manufatti pertinenziali collegati ad immobili direzionali</t>
  </si>
  <si>
    <t>e) impianti sportivi, palestre, strutture a carattere ricreativo ad uso privato, comunque non di interesse pubblico e non realizzate da soggetti competenti pubblici</t>
  </si>
  <si>
    <t>f) strade private e relative opere strutturali, aree parcheggi e relative opere strutturali e autorimesse pertinenziali fuori dei centri abitati Impianti, attrezzature, opere di urbanizzazione, eseguite da privati o privato sociale, senza stipula di convenzione con il comune che assicuri l’interesse pubblico</t>
  </si>
  <si>
    <r>
      <rPr>
        <sz val="12"/>
        <color rgb="FF000000"/>
        <rFont val="Arial"/>
        <family val="2"/>
      </rPr>
      <t xml:space="preserve">g) impianti, attrezzature, </t>
    </r>
    <r>
      <rPr>
        <sz val="12"/>
        <rFont val="Arial"/>
        <family val="2"/>
      </rPr>
      <t>opere di urbanizzazione, eseguite da privati o privato sociale, senza stipula di convenzione con il comune che assicuri l’interesse pubblico</t>
    </r>
  </si>
  <si>
    <t xml:space="preserve"> </t>
  </si>
  <si>
    <t>Addì,</t>
  </si>
  <si>
    <t>CALCOLO CONTRIBUTO DI COSTRUZIONE
COMMISURATO ALL’INCIDENZA DEGLI ONERI DI URBANIZZAZIONE E DEL COSTO DI COSTRUZIONE
articolo 183 della Legge regionale 10 novembre 2014, n.65
articolo 12 Regolamento Edilizio</t>
  </si>
  <si>
    <t>Opera:</t>
  </si>
  <si>
    <t>Pratica edilizia N.</t>
  </si>
  <si>
    <t>Tecnico progettista:</t>
  </si>
  <si>
    <t>Insediamento:</t>
  </si>
  <si>
    <t>Parametro
unità di misura
del costo</t>
  </si>
  <si>
    <t>Costo medio comunale
Tabella A o B</t>
  </si>
  <si>
    <t>Coefficiente
tipo intervento
Tabella C</t>
  </si>
  <si>
    <t>Tipo urbanizzazione</t>
  </si>
  <si>
    <t xml:space="preserve">    primaria</t>
  </si>
  <si>
    <t xml:space="preserve">    secondaria</t>
  </si>
  <si>
    <t>Oneri di urbanizzazione primaria, €.</t>
  </si>
  <si>
    <t>Oneri di urbanizzazione secondaria, €.</t>
  </si>
  <si>
    <t>Contributo costo di costruzione, €.</t>
  </si>
  <si>
    <t>Totale CONTRIBUTO DI COSTRUZIONE €.</t>
  </si>
  <si>
    <t>IL TECNICO</t>
  </si>
  <si>
    <t>Su =</t>
  </si>
  <si>
    <t>somma (i1) =</t>
  </si>
  <si>
    <t>(9)</t>
  </si>
  <si>
    <t>(10)</t>
  </si>
  <si>
    <t>(11)</t>
  </si>
  <si>
    <t>&lt;= 50%</t>
  </si>
  <si>
    <t>&gt; 50 % &lt;= 75 %</t>
  </si>
  <si>
    <t>&gt; 75 % &lt;= 100 %</t>
  </si>
  <si>
    <t>&gt; 100 %</t>
  </si>
  <si>
    <t>Sigla</t>
  </si>
  <si>
    <t>Denominazione</t>
  </si>
  <si>
    <t>numero di caratteristiche</t>
  </si>
  <si>
    <t>Superficie ragguagliata</t>
  </si>
  <si>
    <t>4 = 1+3</t>
  </si>
  <si>
    <t>Classe edificio</t>
  </si>
  <si>
    <t>60% Sa</t>
  </si>
  <si>
    <t xml:space="preserve">IL TECNICO </t>
  </si>
  <si>
    <t>sommano</t>
  </si>
  <si>
    <t>Alloggi
n.</t>
  </si>
  <si>
    <t>Rapporto sul totale</t>
  </si>
  <si>
    <t>Tabella D
%</t>
  </si>
  <si>
    <t>Costo di costruzione
edificio
Euro</t>
  </si>
  <si>
    <t>Contributo in rapporto
al totale                                                  Euro</t>
  </si>
  <si>
    <t>Contributo
per classi di alloggi                                                 Euro</t>
  </si>
  <si>
    <t>Punteggio conseguito</t>
  </si>
  <si>
    <t>Coeff.
applicativo</t>
  </si>
  <si>
    <t>Riduzione per edilizia sostenibile:</t>
  </si>
  <si>
    <t>Costo urbanizzazione primaria: €.</t>
  </si>
  <si>
    <t>Costo urbanizzazione secondaria: €.</t>
  </si>
  <si>
    <t>nessuno sconto sugli oneri di urbanizzazione secondaria: punteggio &lt;= 0,00</t>
  </si>
  <si>
    <t>sconto del 10% sugli oneri di urbanizzazione secondaria: punteggio &gt; 0,50 &lt;= 1,00</t>
  </si>
  <si>
    <t>sconto del   5% sugli oneri di urbanizzazione secondaria: punteggio &gt; 0,00 &lt;= 0,50</t>
  </si>
  <si>
    <t>EDILIZIA SOSTENIBILE
SCONTI ONERI DI URBANIZZAZIONE SECONDARIA</t>
  </si>
  <si>
    <t>sconto del 15% sugli oneri di urbanizzazione secondaria: punteggio &gt; 1,00 &lt;= 1,50</t>
  </si>
  <si>
    <t>sconto del 20% sugli oneri di urbanizzazione secondaria: punteggio &gt; 1,50 &lt;= 2,00</t>
  </si>
  <si>
    <t>sconto del 25% sugli oneri di urbanizzazione secondaria: punteggio &gt; 2,00 &lt;= 2,50</t>
  </si>
  <si>
    <t>sconto del 30% sugli oneri di urbanizzazione secondaria: punteggio &gt; 2,50 &lt;= 3,00</t>
  </si>
  <si>
    <t>sconto del 35% sugli oneri di urbanizzazione secondaria: punteggio &gt; 3,00 &lt;= 3,50</t>
  </si>
  <si>
    <t>sconto del 40% sugli oneri di urbanizzazione secondaria: punteggio &gt; 3,50 &lt;= 4,00</t>
  </si>
  <si>
    <t>sconto del 45% sugli oneri di urbanizzazione secondaria: punteggio &gt; 4,00 &lt;= 4,50</t>
  </si>
  <si>
    <t>Coefficiente di aggiornamento ISTAT - NIC:</t>
  </si>
  <si>
    <t>Insediamento</t>
  </si>
  <si>
    <t>Tabella C - Tipologia intervento:</t>
  </si>
  <si>
    <t>Ipotesi che ricorre
(X)</t>
  </si>
  <si>
    <t>Importi oneri
Euro</t>
  </si>
  <si>
    <t xml:space="preserve">totale oneri urbanizzazione al netto di riduzioni, €.  </t>
  </si>
  <si>
    <t xml:space="preserve">Sconto su oneri di urbanizzazione secondaria per edilizia sostenibile:  </t>
  </si>
  <si>
    <t>Percentuale applicata:</t>
  </si>
  <si>
    <t>Contributo: €.</t>
  </si>
  <si>
    <t>Costo di costruzione complessivo (vedi allegato): €.</t>
  </si>
  <si>
    <t>Costo di costruzione complessivo desunto dalla perizia del tecnico progettista: €.</t>
  </si>
  <si>
    <t>RIEPILOGO - IMPORTI DA CORRISPONDERE</t>
  </si>
  <si>
    <t>percentuale da applicare:</t>
  </si>
  <si>
    <t>data perizia:</t>
  </si>
  <si>
    <t>Insediamento, Tabella D1:</t>
  </si>
  <si>
    <t>A) RESIDENZIALE, INTERVENTO SU EDIFICIO O MANUFATTO PERTINENZIALE</t>
  </si>
  <si>
    <t>B1) TURISTICO-RICETTIVO ALBERGHIERO, INTERVENTO SU EDIFICIO O MANUFATTO PERTINENZIALE</t>
  </si>
  <si>
    <t>B2) TURISTICO-RICETTIVO EXTRA-ALBERGHIERO, INTERVENTO SU EDIFICIO O MANUFATTO PERTINENZIALE</t>
  </si>
  <si>
    <t>C) COMMERCIALE, INTERVENTO SU EDIFICIO O MANUFATTO PERTINENZIALE</t>
  </si>
  <si>
    <t>D) DIREZIONALE, INTERVENTO SU EDIFICIO O MANUFATTO PERTINENZIALE</t>
  </si>
  <si>
    <t>G) IMPIANTI, ATTREZZATURE, URBANIZZAZIONI, INTERVENTO SU EDIFICIO, STRUTTURA, MANUFATTO</t>
  </si>
  <si>
    <t>A) RESIDENZIALE, NUOVA COSTRUZIONE DI EDIFICIO O MANUFATTO PERTINENZIALE</t>
  </si>
  <si>
    <t>B1) TURISTICO-RICETTIVO ALBERGHIERO, NUOVA COSTRUZIONE DI EDIFICIO O MANUFATTO PERTINENZIALE</t>
  </si>
  <si>
    <t>B2) TURISTICO-RICETTIVO EXTRA-ALBERGHIERO, NUOVA COSTRUZIONE DI EDIFICIO O MANUFATTO PERTINENZIALE</t>
  </si>
  <si>
    <t>C) COMMERCIALE, NUOVA COSTRUZIONE DI EDIFICIO O MANUFATTO PERTINENZIALE</t>
  </si>
  <si>
    <t>D) DIREZIONALE, NUOVA COSTRUZIONE DI EDIFICIO O MANUFATTO PERTINENZIALE</t>
  </si>
  <si>
    <t>E) IMPIANTI SPORTIVI ED A CARATTERE RICREATIVO, NUOVA COSTRUZIONE DI EDIFICIO O MANUFATTO PERTINENZIALE</t>
  </si>
  <si>
    <t>F) OPERE VIABILITA', GARAGES PERTINENZIALI, INTERVENTO SU EDIFICIO, STRUTTURA, MANUFATTO</t>
  </si>
  <si>
    <t>F) OPERE VIABILITA', GARAGES PERTINENZIALI, NUOVA COSTRUZIONE DI EDIFICIO O MANUFATTO PERTINENZIALE</t>
  </si>
  <si>
    <t>G) IMPIANTI, ATTREZZATURE, URBANIZZAZIONI, NUOVA COSTRUZIONE DI EDIFICIO O MANUFATTO PERTINENZIALE</t>
  </si>
  <si>
    <t>1 - ONERI DI URBANIZZAZIONE (paragrafi 7. e 8.)</t>
  </si>
  <si>
    <t>2 - CONTRIBUTO COSTO DI COSTRUZIONE (paragrafo 11.)</t>
  </si>
  <si>
    <t>2.2 - INTERVENTO SUL PATRIMONIO EDILIZIO ESISTENTE (paragrafi 11.5 e 11.6.)</t>
  </si>
  <si>
    <t>2.3 - INTERVENTO DI NUOVA COSTRUZIONE NON RESIDENZIALE (paragrafi 11.5 e 11.6.)</t>
  </si>
  <si>
    <t>2.1 - INTERVENTO DI NUOVA COSTRUZIONE RESIDENZIALE (paragrafo 11.4.)</t>
  </si>
  <si>
    <t>Il pagamento degli oneri di urbanizzazione è</t>
  </si>
  <si>
    <t xml:space="preserve">Il pagamento del contributo sul costo di costruzione è    </t>
  </si>
  <si>
    <t>Il calcolo è stato eseguito applicando i criteri di cui al D.M. 10/05/1977 n. 801, con le definizioni di superfici utile, accessoria, complessiva, di cui agli articoli 12, 13, 14, del Regolamento D.P.G.R. 24 luglio 2018, n. 39/R</t>
  </si>
  <si>
    <t>2.1 - INTERVENTO DI NUOVA COSTRUZIONE RESIDENZIALE - D.M. 10 maggio 1977 n. 801 (paragrafo 11.4.)</t>
  </si>
  <si>
    <t>n.ro     abitazioni con Su &gt; 160 mq.</t>
  </si>
  <si>
    <t>SCom
Superficie complessiva
mq.</t>
  </si>
  <si>
    <t>Classi alloggi distinte per
Su e Sa
mq.</t>
  </si>
  <si>
    <r>
      <t xml:space="preserve">abitazioni di lusso </t>
    </r>
    <r>
      <rPr>
        <sz val="8"/>
        <rFont val="Calibri"/>
        <family val="2"/>
      </rPr>
      <t>(D.M. 2/8/1969)</t>
    </r>
  </si>
  <si>
    <t>Su &gt; 95 &lt;= 110</t>
  </si>
  <si>
    <t>Su &gt; 110 &lt;= 130</t>
  </si>
  <si>
    <t>Su &gt; 130 &lt;= 160</t>
  </si>
  <si>
    <t>Su &gt; 160</t>
  </si>
  <si>
    <t xml:space="preserve">totale abitazioni n. </t>
  </si>
  <si>
    <t>Rapporto
rispetto al totale</t>
  </si>
  <si>
    <t>incremento
%</t>
  </si>
  <si>
    <t>Classi di Su
mq.</t>
  </si>
  <si>
    <t>Abitazioni
n.</t>
  </si>
  <si>
    <t>Su totale per classe
mq</t>
  </si>
  <si>
    <t>Tabella 2 - Superfici accessorie (Sa)</t>
  </si>
  <si>
    <t>Sa =</t>
  </si>
  <si>
    <t>Sa
mq.</t>
  </si>
  <si>
    <t>Su</t>
  </si>
  <si>
    <t xml:space="preserve">Incremento
per classi </t>
  </si>
  <si>
    <t>intervalli di
variabilità del rapporto
percentuale</t>
  </si>
  <si>
    <t>ipotesi che ricorre</t>
  </si>
  <si>
    <t>Su &gt; 95</t>
  </si>
  <si>
    <t>somma (i2) =</t>
  </si>
  <si>
    <t>somma (i3) =</t>
  </si>
  <si>
    <t>Superficie
mq.</t>
  </si>
  <si>
    <t>Sa</t>
  </si>
  <si>
    <t>Superficie complessiva</t>
  </si>
  <si>
    <t>Superficie utile</t>
  </si>
  <si>
    <t>Superficie accessoria</t>
  </si>
  <si>
    <t>(Sa / Su) x 100 =</t>
  </si>
  <si>
    <t>SUPERFICI PER ATTIVITA' TURISTICHE, COMMERCIALI, DIREZIONALI</t>
  </si>
  <si>
    <t>SUPERFICI RESIDENZIALI</t>
  </si>
  <si>
    <t>maggiorazione
M</t>
  </si>
  <si>
    <t xml:space="preserve">Totale incrementi     i=(i1)+(i2)+(i3) </t>
  </si>
  <si>
    <t>mq.     Su abitazioni con Su singole &lt;= 95 mq.</t>
  </si>
  <si>
    <t>mq.     Su abitazioni con Su singole &gt; 160 mq.</t>
  </si>
  <si>
    <t>mq.     Su abitazioni con caratteristiche di lusso (DM 02/08/1969)</t>
  </si>
  <si>
    <t>n.ro     abitazioni con caratteristiche di lusso (DM 02/08/1969)</t>
  </si>
  <si>
    <t>C - Costo di costruzione maggiorato:             A x (1+M/100)              €./mq.</t>
  </si>
  <si>
    <t>A - Costo di costruzione:                                                     €./mq.</t>
  </si>
  <si>
    <r>
      <t xml:space="preserve">DETERMINAZIONE DEL COSTO DI COSTRUZIONE - NUOVO EDIFICIO RESIDENZIALE       </t>
    </r>
    <r>
      <rPr>
        <sz val="12"/>
        <rFont val="Calibri"/>
        <family val="2"/>
      </rPr>
      <t>(D.M. 10 maggio 1977 n. 801)</t>
    </r>
  </si>
  <si>
    <t>Su
Superficie utile
mq.</t>
  </si>
  <si>
    <t>Sa
Superficie accessoria
mq.</t>
  </si>
  <si>
    <t>SCom1</t>
  </si>
  <si>
    <t>Tabella 1 - Incremento relativo alla superficie utile abitabile (Su)</t>
  </si>
  <si>
    <t>Tabella 3 - Incremento relativo alla superficie non residenziale</t>
  </si>
  <si>
    <t>Tabella 4. - Incremento per particolari caratteristiche</t>
  </si>
  <si>
    <t>n.ro     abitazioni con Su &lt;= 95 mq.</t>
  </si>
  <si>
    <t>E) IMPIANTI SPORTIVI ED A CARATTERE RICREATIVO, INTERVENTO SU EDIFICIO, STRUTTURA, MANUFATTO</t>
  </si>
  <si>
    <t>Pratica edilizia</t>
  </si>
  <si>
    <t>Totale contributo  €.</t>
  </si>
  <si>
    <t>Su &lt;= 95  con Sa &lt;= 40</t>
  </si>
  <si>
    <t>Su &gt; 95 &lt; 110  con Sa &lt;= 45</t>
  </si>
  <si>
    <t>Su &gt; 110 &lt; 130  con Sa &lt;= 50</t>
  </si>
  <si>
    <t>Su &gt; 130 &lt; 160  con Sa &lt;= 55</t>
  </si>
  <si>
    <t>Su &gt; 160  con Sa &lt;= 60</t>
  </si>
  <si>
    <t>Su &lt;= 95 con Sa &lt;= 40</t>
  </si>
  <si>
    <t>Su &gt; 95 &lt;= 110 con Sa &lt;= 45</t>
  </si>
  <si>
    <t>Su &gt; 110 &lt;= 130 con Sa &lt;=&lt;50</t>
  </si>
  <si>
    <t>Su &gt; 130 &lt;= 160 con Sa &lt;= 55</t>
  </si>
  <si>
    <t>Su &gt; 160 con Sa &lt;= 60</t>
  </si>
  <si>
    <t>mq.     Sa abitazioni con Su singole &lt;= 95 mq.          &lt;= 40 mq. per alloggio</t>
  </si>
  <si>
    <t>mq.     Sa abitazioni con Su singole &gt; 160 mq.          &gt; 60 mq. per alloggio</t>
  </si>
  <si>
    <t>importo perizia tecnico progettista, €.</t>
  </si>
  <si>
    <r>
      <t xml:space="preserve">DETERMINAZIONE DEL CONTRIBUTO COSTO DI COSTRUZIONE PER CLASSI DI ALLOGGI   </t>
    </r>
    <r>
      <rPr>
        <sz val="10"/>
        <rFont val="Calibri"/>
        <family val="2"/>
      </rPr>
      <t xml:space="preserve"> (D.M. 10 maggio 1977 n. 801)</t>
    </r>
  </si>
  <si>
    <t>Pratica edilizia:</t>
  </si>
  <si>
    <t>Intestatario:</t>
  </si>
  <si>
    <t>DATI GENERALI</t>
  </si>
  <si>
    <t>mq.     Su per attività turistiche, commerciali, direzionali - locali facenti parte dell'edificio in prevalenza residenziale</t>
  </si>
  <si>
    <t>mq.     Sa per attività turistiche, commerciali, direzionali - locali facenti parte dell'edificio in prevalenza residenziale</t>
  </si>
  <si>
    <t>Tabella - Territorio:</t>
  </si>
  <si>
    <t>RESIDENZIALE</t>
  </si>
  <si>
    <t>ARTIGIANALE, INDUSTRIALE</t>
  </si>
  <si>
    <t>TURISTICO, COMMERCIALE, DIREZIONALE</t>
  </si>
  <si>
    <t>A - URBANIZZATO</t>
  </si>
  <si>
    <t>B - RURALE</t>
  </si>
  <si>
    <t>DOVUTO</t>
  </si>
  <si>
    <t>NON DOVUTO</t>
  </si>
  <si>
    <t>Tabella
LR 1/2005</t>
  </si>
  <si>
    <t>PRIMARIA</t>
  </si>
  <si>
    <t>SECONDARIA</t>
  </si>
  <si>
    <t>urbanizzazione</t>
  </si>
  <si>
    <t>primaria</t>
  </si>
  <si>
    <t>secondaria</t>
  </si>
  <si>
    <t>Residenziale</t>
  </si>
  <si>
    <t>Artigianale, Industriale</t>
  </si>
  <si>
    <t>Turistico, Commerciale, Direzionale</t>
  </si>
  <si>
    <t>COSTI MEDI COMUNALI ONERI DI URBANIZZAZIONE</t>
  </si>
  <si>
    <t>TABELLA A - Territorio urbanizzato</t>
  </si>
  <si>
    <t>TABELLA B - Territorio rurale</t>
  </si>
  <si>
    <t>Pagamento:</t>
  </si>
  <si>
    <t>EDILIZIA SOSTENIBILE</t>
  </si>
  <si>
    <t>TABELLA C</t>
  </si>
  <si>
    <t>art.134 c.1 lett.h)
art.183 c.1</t>
  </si>
  <si>
    <t>punti 1, 3, 4</t>
  </si>
  <si>
    <t>punto 2</t>
  </si>
  <si>
    <t>5) opera di pertinenza comportante la realizzazione di una volumetria aggiuntiva nel resede o in aderenza all'edificio principale</t>
  </si>
  <si>
    <t>6) ristrutturazione edilizia conservativa:</t>
  </si>
  <si>
    <t>6a) senza mutamento urbanisticamente rilevante della destinazione d’uso</t>
  </si>
  <si>
    <t>6b) con mutamento urbanisticamente rilevante della destinazione d’uso</t>
  </si>
  <si>
    <t xml:space="preserve">6c) recupero del sottotetto a fini abitativi eseguito nel rispetto delle norme di cui alla LR 5/2010 </t>
  </si>
  <si>
    <t>7) ristrutturazione edilizia ricostruttiva:</t>
  </si>
  <si>
    <t>7a) ricostruzione senza contestuale incremento della volumetria complessiva</t>
  </si>
  <si>
    <t>7b) ricostruzione con contestuale incremento della volumetria complessiva</t>
  </si>
  <si>
    <t>8) sostituzione edilizia:</t>
  </si>
  <si>
    <t>8a) senza contestuale incremento della volumetria complessiva</t>
  </si>
  <si>
    <t>8b) con contestuale incremento della volumetria complessiva</t>
  </si>
  <si>
    <t>9) nuova edificazione, ristrutturazione urbanistica, addizione volumetrica:</t>
  </si>
  <si>
    <t>n.ro     abitazioni  con Su &gt; 110 &lt;= 130 mq.</t>
  </si>
  <si>
    <t>mq.     Su abitazioni con Su singole &gt; 95 &lt;= 110 mq.</t>
  </si>
  <si>
    <t>n.ro     abitazioni con Su &gt; 95 &lt;= 110 mq.</t>
  </si>
  <si>
    <t>mq.     Su abitazioni con Su singole  &gt; 110 &lt;= 130 mq.</t>
  </si>
  <si>
    <t>n.ro     abitazioni con Su &gt; 130 &lt;= 160 mq.</t>
  </si>
  <si>
    <t>mq.     Su abitazioni con Su singole &gt; 130 &lt;= 160 mq.</t>
  </si>
  <si>
    <t>mq.     Sa abitazioni con Su singole &gt; 95 &lt;= 110 mq.          &lt;= 45 mq. per alloggio</t>
  </si>
  <si>
    <t>mq.     Sa abitazioni con Su singole &gt; 110 &lt;= 130 mq.          &lt;= 50 mq. per alloggio</t>
  </si>
  <si>
    <t>mq.     Sa abitazioni con Su singole &gt; 130 &lt;= 160 mq.          &lt;= 55 mq. per alloggio</t>
  </si>
  <si>
    <t>1) più di un ascensore per ogni scala se questa serve meno di sei piani sopraelevati</t>
  </si>
  <si>
    <t>2) scala di servizio non prescritta da leggi o regolamenti o imposta da necessità di prevenzione di infortuni o di incendi</t>
  </si>
  <si>
    <t>3) altezza libera netta di piano superiore a m 3,00 o a quella minima prescritta da norme regolamentari</t>
  </si>
  <si>
    <t>4) piscina coperta o scoperta quando sia a servizio di uno o più edifici comprendenti meno di 15 unità immobiliari</t>
  </si>
  <si>
    <t>5) alloggi di custodia a servizio di uno o più edifici comprendenti meno di 15 unità immobiliari</t>
  </si>
  <si>
    <t>SCom2</t>
  </si>
  <si>
    <r>
      <t xml:space="preserve">D - Costo di costruzione edificio:  </t>
    </r>
    <r>
      <rPr>
        <sz val="10"/>
        <rFont val="Calibri"/>
        <family val="2"/>
      </rPr>
      <t>SCom=(SCom1 + SCom2)             SCom x C</t>
    </r>
    <r>
      <rPr>
        <sz val="11"/>
        <rFont val="Calibri"/>
        <family val="2"/>
      </rPr>
      <t xml:space="preserve">        €.</t>
    </r>
  </si>
  <si>
    <t>TABELLA D1</t>
  </si>
  <si>
    <t>COMUNE DI SASSETTA</t>
  </si>
  <si>
    <t>Provincia di Livorno</t>
  </si>
  <si>
    <r>
      <t xml:space="preserve">TABELLE E CALCOLO
ONERI DI URBANIZZAZIONE
E CONTRIBUTO COSTO DI COSTRUZIONE
</t>
    </r>
    <r>
      <rPr>
        <b/>
        <sz val="11"/>
        <rFont val="Arial"/>
        <family val="2"/>
      </rPr>
      <t xml:space="preserve">(Titolo VII - Capo I - Legge regionale 10 novembre 2014 n. 65)
</t>
    </r>
    <r>
      <rPr>
        <b/>
        <sz val="14"/>
        <rFont val="Arial"/>
        <family val="2"/>
      </rPr>
      <t xml:space="preserve">
Articolo 12 del Regolamento Edilizio
approvato con deliberazione del Consiglio
comunale n. 30 del 29/09/2022
modificato con deliberazione del Consiglio
comunale n. 24 del 31/07/2023</t>
    </r>
  </si>
  <si>
    <t>1) manutenzione straordinaria</t>
  </si>
  <si>
    <t>2) restauro e risanamento conservativo</t>
  </si>
  <si>
    <t>3) mutamento urbanisticamente rilevante destinazione d’uso anche se eseguito in assenza di opere edilizie</t>
  </si>
  <si>
    <t>4) mutamento urbanisticamente rilevante destinazione d’uso eseguito in assenza di opere edilizie o correlato a intervento di restauro, in zto A</t>
  </si>
  <si>
    <t>6a) ristrutturazione edilizia conservativa senza mutamento urbanisticamente rilevante della destinazione d’uso</t>
  </si>
  <si>
    <t>6b) ristrutturazione edilizia conservativa con mutamento urbanisticamente rilevante della destinazione d’uso</t>
  </si>
  <si>
    <t xml:space="preserve">6c) ristrutturazione edilizia conservativa, recupero del sottotetto a fini abitativi LR 5/2010 </t>
  </si>
  <si>
    <t>7a) ristrutturazione edilizia ricostruttiva, ricostruzione senza contestuale incremento della volumetria complessiva</t>
  </si>
  <si>
    <t>7b) ristrutturazione edilizia ricostruttiva, ricostruzione con contestuale incremento della volumetria complessiva</t>
  </si>
  <si>
    <t>8a) sostituzione edilizia senza contestuale incremento della volumetria complessiva</t>
  </si>
  <si>
    <t>8b) sostituzione edilizia con contestuale incremento della volumetria complessiva</t>
  </si>
  <si>
    <t>9) nuova edificazione, ristrutturazione urbanistica, addizione volumetrica</t>
  </si>
  <si>
    <r>
      <t>1) manutenzione straordinaria</t>
    </r>
    <r>
      <rPr>
        <sz val="12"/>
        <color rgb="FF000000"/>
        <rFont val="Arial"/>
        <family val="2"/>
      </rPr>
      <t/>
    </r>
  </si>
  <si>
    <t>art.135 c.2 lett.c)
art.136 c.2 lett.a bis)
art.183 c.2,3</t>
  </si>
  <si>
    <t>art.135 c.2 lett.b)
art.136 c.2 lett.a)
art.183 c.2,3</t>
  </si>
  <si>
    <t>3) mutamento urbanisticamente rilevante della destinazione d'uso anche se eseguito in assenza di opere edilizie</t>
  </si>
  <si>
    <t>art.135 c.2 lett.e bis)
art.183 c.1 bis</t>
  </si>
  <si>
    <t>4) mutamento urbanisticamente rilevante della destinazione d’uso eseguito in assenza di opere edilizie o correlato a intervento di restauro e risanamento conservativo, in zto A</t>
  </si>
  <si>
    <t>art.134 c.1 lett.e bis)
art.183 c.1 bis</t>
  </si>
  <si>
    <t>Geom. Alessandro Guarguaglini</t>
  </si>
  <si>
    <t>P/2023/19</t>
  </si>
  <si>
    <t>PCS per opere pertinenziali eseguite nell'anno 2004 in alloggio abitativo urbano, nel resede con ampliamento di locale tecnico e modifiche interne all'unità.</t>
  </si>
  <si>
    <t>PONTILLO CARLO</t>
  </si>
  <si>
    <t>GEOM. SPARAPANI MORENO</t>
  </si>
</sst>
</file>

<file path=xl/styles.xml><?xml version="1.0" encoding="utf-8"?>
<styleSheet xmlns="http://schemas.openxmlformats.org/spreadsheetml/2006/main">
  <numFmts count="9">
    <numFmt numFmtId="164" formatCode="[$€]\ * #,##0.00\ ;\-[$€]\ * #,##0.00\ ;[$€]\ * \-#\ ;\ @\ "/>
    <numFmt numFmtId="165" formatCode="0.000"/>
    <numFmt numFmtId="166" formatCode="&quot; L. &quot;* #,##0.00\ ;&quot;-L. &quot;* #,##0.00\ ;&quot; L. &quot;* \-#\ ;\ @\ "/>
    <numFmt numFmtId="167" formatCode="#,##0.00&quot; €&quot;"/>
    <numFmt numFmtId="168" formatCode="0.0000"/>
    <numFmt numFmtId="169" formatCode="&quot; L. &quot;* #,##0\ ;&quot;-L. &quot;* #,##0\ ;&quot; L. &quot;* &quot;- &quot;;\ @\ "/>
    <numFmt numFmtId="170" formatCode="[$-410]d\ mmmm\ yyyy;@"/>
    <numFmt numFmtId="171" formatCode="&quot;€/mq&quot;* #,##0.00"/>
    <numFmt numFmtId="172" formatCode="\€* #,##0.00"/>
  </numFmts>
  <fonts count="49">
    <font>
      <sz val="10"/>
      <name val="Arial"/>
    </font>
    <font>
      <sz val="10"/>
      <name val="Arial"/>
      <family val="2"/>
    </font>
    <font>
      <sz val="10"/>
      <name val="Arial"/>
      <family val="2"/>
    </font>
    <font>
      <sz val="16"/>
      <name val="Arial"/>
      <family val="2"/>
    </font>
    <font>
      <b/>
      <sz val="14"/>
      <name val="Arial"/>
      <family val="2"/>
    </font>
    <font>
      <b/>
      <sz val="11"/>
      <name val="Arial"/>
      <family val="2"/>
    </font>
    <font>
      <b/>
      <sz val="10"/>
      <name val="Arial"/>
      <family val="2"/>
    </font>
    <font>
      <sz val="12"/>
      <name val="Arial"/>
      <family val="2"/>
    </font>
    <font>
      <b/>
      <sz val="12"/>
      <name val="Arial"/>
      <family val="2"/>
    </font>
    <font>
      <i/>
      <sz val="10"/>
      <color rgb="FFC00000"/>
      <name val="Arial"/>
      <family val="2"/>
    </font>
    <font>
      <b/>
      <i/>
      <sz val="10"/>
      <color rgb="FFC00000"/>
      <name val="Arial"/>
      <family val="2"/>
    </font>
    <font>
      <sz val="8"/>
      <name val="Arial"/>
      <family val="2"/>
    </font>
    <font>
      <sz val="11"/>
      <name val="Arial"/>
      <family val="2"/>
    </font>
    <font>
      <b/>
      <sz val="10"/>
      <name val="Arial"/>
      <family val="2"/>
    </font>
    <font>
      <sz val="9"/>
      <name val="Arial"/>
      <family val="2"/>
    </font>
    <font>
      <sz val="12"/>
      <name val="Arial"/>
      <family val="2"/>
    </font>
    <font>
      <b/>
      <sz val="12"/>
      <name val="Arial"/>
      <family val="2"/>
    </font>
    <font>
      <sz val="12"/>
      <color rgb="FF000000"/>
      <name val="Arial"/>
      <family val="2"/>
    </font>
    <font>
      <sz val="12"/>
      <color rgb="FF000000"/>
      <name val="Arial"/>
      <family val="2"/>
    </font>
    <font>
      <i/>
      <sz val="11"/>
      <name val="Arial"/>
      <family val="2"/>
    </font>
    <font>
      <b/>
      <sz val="11"/>
      <name val="Arial"/>
      <family val="2"/>
    </font>
    <font>
      <sz val="10"/>
      <color rgb="FFFF0000"/>
      <name val="Arial"/>
      <family val="2"/>
    </font>
    <font>
      <b/>
      <sz val="11"/>
      <name val="Calibri"/>
      <family val="2"/>
    </font>
    <font>
      <sz val="11"/>
      <name val="Calibri"/>
      <family val="2"/>
    </font>
    <font>
      <sz val="10"/>
      <name val="Calibri"/>
      <family val="2"/>
    </font>
    <font>
      <sz val="9"/>
      <name val="Calibri"/>
      <family val="2"/>
    </font>
    <font>
      <b/>
      <sz val="10"/>
      <name val="Calibri"/>
      <family val="2"/>
    </font>
    <font>
      <sz val="8"/>
      <name val="Calibri"/>
      <family val="2"/>
    </font>
    <font>
      <b/>
      <sz val="9"/>
      <name val="Calibri"/>
      <family val="2"/>
    </font>
    <font>
      <b/>
      <sz val="11"/>
      <color rgb="FFC00000"/>
      <name val="Calibri"/>
      <family val="2"/>
    </font>
    <font>
      <b/>
      <sz val="12"/>
      <name val="Calibri"/>
      <family val="2"/>
    </font>
    <font>
      <sz val="12"/>
      <name val="Calibri"/>
      <family val="2"/>
    </font>
    <font>
      <b/>
      <sz val="14"/>
      <name val="Times New Roman"/>
      <family val="1"/>
    </font>
    <font>
      <b/>
      <sz val="14"/>
      <name val="Calibri"/>
      <family val="2"/>
    </font>
    <font>
      <b/>
      <sz val="10"/>
      <color rgb="FFC00000"/>
      <name val="Arial"/>
      <family val="2"/>
    </font>
    <font>
      <b/>
      <sz val="9"/>
      <color rgb="FF008000"/>
      <name val="Calibri"/>
      <family val="2"/>
    </font>
    <font>
      <sz val="9"/>
      <color rgb="FFFF0000"/>
      <name val="Calibri"/>
      <family val="2"/>
    </font>
    <font>
      <b/>
      <sz val="9"/>
      <color rgb="FFFF0000"/>
      <name val="Calibri"/>
      <family val="2"/>
    </font>
    <font>
      <b/>
      <sz val="10"/>
      <color rgb="FFC00000"/>
      <name val="Calibri"/>
      <family val="2"/>
    </font>
    <font>
      <b/>
      <sz val="11"/>
      <color rgb="FFFF0000"/>
      <name val="Arial"/>
      <family val="2"/>
    </font>
    <font>
      <b/>
      <sz val="11"/>
      <color rgb="FF0070C0"/>
      <name val="Arial"/>
      <family val="2"/>
    </font>
    <font>
      <sz val="10"/>
      <name val="Calibri"/>
      <family val="2"/>
      <scheme val="minor"/>
    </font>
    <font>
      <sz val="8"/>
      <name val="Calibri"/>
      <family val="2"/>
      <scheme val="minor"/>
    </font>
    <font>
      <b/>
      <sz val="12"/>
      <color rgb="FFFF0000"/>
      <name val="Calibri"/>
      <family val="2"/>
      <scheme val="minor"/>
    </font>
    <font>
      <b/>
      <sz val="12"/>
      <name val="Calibri"/>
      <family val="2"/>
      <scheme val="minor"/>
    </font>
    <font>
      <b/>
      <sz val="11"/>
      <color rgb="FFFF0000"/>
      <name val="Calibri"/>
      <family val="2"/>
    </font>
    <font>
      <sz val="9"/>
      <name val="Calibri"/>
      <family val="2"/>
      <scheme val="minor"/>
    </font>
    <font>
      <sz val="11"/>
      <name val="Calibri"/>
      <family val="2"/>
      <scheme val="minor"/>
    </font>
    <font>
      <sz val="8"/>
      <color rgb="FF000000"/>
      <name val="Segoe UI"/>
      <family val="2"/>
    </font>
  </fonts>
  <fills count="20">
    <fill>
      <patternFill patternType="none"/>
    </fill>
    <fill>
      <patternFill patternType="gray125"/>
    </fill>
    <fill>
      <patternFill patternType="solid">
        <fgColor rgb="FFFFFF00"/>
        <bgColor rgb="FFFFFF00"/>
      </patternFill>
    </fill>
    <fill>
      <patternFill patternType="solid">
        <fgColor rgb="FFFFFFFF"/>
        <bgColor rgb="FFEEEEEE"/>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79998168889431442"/>
        <bgColor rgb="FFD9D9D9"/>
      </patternFill>
    </fill>
    <fill>
      <patternFill patternType="solid">
        <fgColor theme="7" tint="0.59999389629810485"/>
        <bgColor indexed="64"/>
      </patternFill>
    </fill>
    <fill>
      <patternFill patternType="solid">
        <fgColor theme="7" tint="0.59999389629810485"/>
        <bgColor rgb="FFBFBFBF"/>
      </patternFill>
    </fill>
    <fill>
      <patternFill patternType="solid">
        <fgColor theme="7" tint="0.79998168889431442"/>
        <bgColor rgb="FFEBF1DE"/>
      </patternFill>
    </fill>
    <fill>
      <patternFill patternType="solid">
        <fgColor theme="7" tint="0.59999389629810485"/>
        <bgColor rgb="FFD9D9D9"/>
      </patternFill>
    </fill>
    <fill>
      <patternFill patternType="solid">
        <fgColor theme="7" tint="0.59999389629810485"/>
        <bgColor rgb="FFDDD9C3"/>
      </patternFill>
    </fill>
    <fill>
      <patternFill patternType="solid">
        <fgColor theme="7" tint="0.79998168889431442"/>
        <bgColor rgb="FFDDD9C3"/>
      </patternFill>
    </fill>
    <fill>
      <patternFill patternType="solid">
        <fgColor theme="7" tint="0.59999389629810485"/>
        <bgColor rgb="FFC0C0C0"/>
      </patternFill>
    </fill>
    <fill>
      <patternFill patternType="solid">
        <fgColor theme="0"/>
        <bgColor rgb="FFD9D9D9"/>
      </patternFill>
    </fill>
    <fill>
      <patternFill patternType="solid">
        <fgColor theme="0"/>
        <bgColor indexed="64"/>
      </patternFill>
    </fill>
    <fill>
      <patternFill patternType="solid">
        <fgColor theme="0"/>
        <bgColor rgb="FFEEEEEE"/>
      </patternFill>
    </fill>
    <fill>
      <patternFill patternType="solid">
        <fgColor theme="4" tint="0.59999389629810485"/>
        <bgColor rgb="FFD9D9D9"/>
      </patternFill>
    </fill>
    <fill>
      <patternFill patternType="solid">
        <fgColor theme="4" tint="0.59999389629810485"/>
        <bgColor indexed="64"/>
      </patternFill>
    </fill>
    <fill>
      <patternFill patternType="solid">
        <fgColor theme="4" tint="0.79998168889431442"/>
        <bgColor rgb="FFBFBFBF"/>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rgb="FFA6A6A6"/>
      </left>
      <right style="thin">
        <color rgb="FFA6A6A6"/>
      </right>
      <top style="thin">
        <color rgb="FFA6A6A6"/>
      </top>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right style="thin">
        <color rgb="FFA6A6A6"/>
      </right>
      <top/>
      <bottom/>
      <diagonal/>
    </border>
    <border>
      <left style="thin">
        <color rgb="FFA6A6A6"/>
      </left>
      <right/>
      <top/>
      <bottom/>
      <diagonal/>
    </border>
  </borders>
  <cellStyleXfs count="5">
    <xf numFmtId="0" fontId="0" fillId="0" borderId="0"/>
    <xf numFmtId="166" fontId="1" fillId="0" borderId="0" applyBorder="0" applyProtection="0"/>
    <xf numFmtId="164" fontId="1" fillId="0" borderId="0" applyBorder="0" applyProtection="0"/>
    <xf numFmtId="0" fontId="2" fillId="0" borderId="0"/>
    <xf numFmtId="169" fontId="1" fillId="0" borderId="0" applyBorder="0" applyProtection="0"/>
  </cellStyleXfs>
  <cellXfs count="382">
    <xf numFmtId="0" fontId="0" fillId="0" borderId="0" xfId="0"/>
    <xf numFmtId="0" fontId="3" fillId="0" borderId="0" xfId="0" applyFont="1"/>
    <xf numFmtId="0" fontId="7" fillId="0" borderId="0" xfId="0" applyFont="1"/>
    <xf numFmtId="0" fontId="0" fillId="0" borderId="0" xfId="0" applyAlignment="1">
      <alignment vertical="center" wrapText="1"/>
    </xf>
    <xf numFmtId="2" fontId="0" fillId="0" borderId="0" xfId="0" applyNumberFormat="1" applyAlignment="1">
      <alignment vertical="center" wrapText="1"/>
    </xf>
    <xf numFmtId="1" fontId="0" fillId="0" borderId="0" xfId="0" applyNumberFormat="1" applyAlignment="1">
      <alignment vertical="center" wrapText="1"/>
    </xf>
    <xf numFmtId="165" fontId="0" fillId="0" borderId="0" xfId="0" applyNumberFormat="1" applyAlignment="1">
      <alignment vertical="center" wrapText="1"/>
    </xf>
    <xf numFmtId="165"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11" fillId="0" borderId="0" xfId="0" applyFont="1" applyAlignment="1">
      <alignment horizontal="center" vertical="center" wrapText="1"/>
    </xf>
    <xf numFmtId="1" fontId="11" fillId="0" borderId="0" xfId="0" applyNumberFormat="1" applyFont="1" applyAlignment="1">
      <alignment horizontal="center" vertical="center" wrapText="1"/>
    </xf>
    <xf numFmtId="0" fontId="12" fillId="0" borderId="0" xfId="0"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vertical="center" wrapText="1"/>
    </xf>
    <xf numFmtId="1"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68"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2" fontId="2" fillId="3" borderId="1" xfId="0" applyNumberFormat="1"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2" fontId="2"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xf>
    <xf numFmtId="2" fontId="15" fillId="3" borderId="1" xfId="0" applyNumberFormat="1" applyFont="1" applyFill="1" applyBorder="1" applyAlignment="1">
      <alignment vertical="center"/>
    </xf>
    <xf numFmtId="2" fontId="16" fillId="3" borderId="1" xfId="0" applyNumberFormat="1" applyFont="1" applyFill="1" applyBorder="1" applyAlignment="1">
      <alignment vertical="center"/>
    </xf>
    <xf numFmtId="0" fontId="20" fillId="0" borderId="0" xfId="0" applyFont="1" applyAlignment="1">
      <alignment horizontal="center" vertical="center" wrapText="1"/>
    </xf>
    <xf numFmtId="4" fontId="20" fillId="0" borderId="0" xfId="0" applyNumberFormat="1"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xf>
    <xf numFmtId="0" fontId="21" fillId="0" borderId="0" xfId="0" applyFont="1" applyAlignment="1">
      <alignment vertical="center"/>
    </xf>
    <xf numFmtId="0" fontId="0" fillId="0" borderId="0" xfId="0" applyAlignment="1">
      <alignment vertical="center"/>
    </xf>
    <xf numFmtId="0" fontId="28" fillId="0" borderId="0" xfId="0" applyFont="1" applyAlignment="1">
      <alignment horizontal="center" vertical="center"/>
    </xf>
    <xf numFmtId="4" fontId="25" fillId="0" borderId="0" xfId="0" applyNumberFormat="1" applyFont="1" applyAlignment="1">
      <alignment horizontal="right" vertical="center"/>
    </xf>
    <xf numFmtId="1" fontId="24" fillId="0" borderId="0" xfId="0" applyNumberFormat="1" applyFon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0" xfId="0" applyFont="1"/>
    <xf numFmtId="4" fontId="25" fillId="0" borderId="0" xfId="0" applyNumberFormat="1" applyFont="1" applyAlignment="1">
      <alignment horizontal="center" vertical="center"/>
    </xf>
    <xf numFmtId="0" fontId="25" fillId="0" borderId="0" xfId="0" applyFont="1" applyAlignment="1">
      <alignment horizontal="center" vertical="center" wrapText="1"/>
    </xf>
    <xf numFmtId="4" fontId="25" fillId="0" borderId="0" xfId="0" applyNumberFormat="1" applyFont="1" applyAlignment="1">
      <alignment vertical="center"/>
    </xf>
    <xf numFmtId="4" fontId="24" fillId="0" borderId="0" xfId="0" applyNumberFormat="1" applyFont="1" applyAlignment="1">
      <alignment horizontal="right" vertical="center"/>
    </xf>
    <xf numFmtId="4" fontId="26" fillId="0" borderId="0" xfId="0" applyNumberFormat="1" applyFont="1" applyAlignment="1">
      <alignment vertical="center"/>
    </xf>
    <xf numFmtId="0" fontId="25" fillId="0" borderId="0" xfId="3" applyFont="1" applyAlignment="1">
      <alignment horizontal="center" vertical="center" wrapText="1"/>
    </xf>
    <xf numFmtId="0" fontId="25" fillId="0" borderId="0" xfId="3" applyFont="1" applyAlignment="1">
      <alignment vertical="center"/>
    </xf>
    <xf numFmtId="0" fontId="25" fillId="0" borderId="0" xfId="3" applyFont="1" applyAlignment="1">
      <alignment horizontal="center" vertical="center"/>
    </xf>
    <xf numFmtId="0" fontId="24" fillId="0" borderId="0" xfId="3" applyFont="1" applyAlignment="1">
      <alignment vertical="center"/>
    </xf>
    <xf numFmtId="0" fontId="36" fillId="0" borderId="0" xfId="3" applyFont="1" applyAlignment="1">
      <alignment horizontal="center" vertical="center"/>
    </xf>
    <xf numFmtId="2" fontId="35" fillId="0" borderId="0" xfId="3" applyNumberFormat="1" applyFont="1" applyAlignment="1">
      <alignment horizontal="center" vertical="center"/>
    </xf>
    <xf numFmtId="171" fontId="37" fillId="0" borderId="0" xfId="3" applyNumberFormat="1" applyFont="1" applyAlignment="1">
      <alignment horizontal="center" vertical="center"/>
    </xf>
    <xf numFmtId="172" fontId="28" fillId="0" borderId="0" xfId="3" applyNumberFormat="1" applyFont="1" applyAlignment="1">
      <alignment horizontal="right" vertical="center"/>
    </xf>
    <xf numFmtId="170" fontId="30" fillId="0" borderId="0" xfId="3" applyNumberFormat="1" applyFont="1" applyAlignment="1">
      <alignment vertical="center"/>
    </xf>
    <xf numFmtId="0" fontId="14" fillId="0" borderId="0" xfId="3" applyFont="1"/>
    <xf numFmtId="0" fontId="24" fillId="0" borderId="0" xfId="3" applyFont="1" applyAlignment="1">
      <alignment horizontal="right" vertical="center"/>
    </xf>
    <xf numFmtId="170" fontId="22" fillId="0" borderId="0" xfId="3" applyNumberFormat="1" applyFont="1" applyAlignment="1">
      <alignment horizontal="center" vertical="center"/>
    </xf>
    <xf numFmtId="170" fontId="0" fillId="0" borderId="0" xfId="0" applyNumberFormat="1" applyAlignment="1">
      <alignment horizontal="center" vertical="center"/>
    </xf>
    <xf numFmtId="0" fontId="12" fillId="3" borderId="1" xfId="0" applyFont="1" applyFill="1" applyBorder="1" applyAlignment="1">
      <alignment horizontal="right" vertical="center" wrapText="1"/>
    </xf>
    <xf numFmtId="0" fontId="2"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center" vertical="center" wrapText="1"/>
    </xf>
    <xf numFmtId="0" fontId="12" fillId="0" borderId="0" xfId="3" applyFont="1"/>
    <xf numFmtId="0" fontId="12" fillId="0" borderId="0" xfId="0" applyFont="1"/>
    <xf numFmtId="0" fontId="2" fillId="0" borderId="0" xfId="3" applyAlignment="1">
      <alignment horizontal="center" vertical="center" wrapText="1"/>
    </xf>
    <xf numFmtId="49" fontId="29" fillId="0" borderId="0" xfId="0" applyNumberFormat="1" applyFont="1" applyAlignment="1">
      <alignment vertical="center"/>
    </xf>
    <xf numFmtId="0" fontId="12" fillId="0" borderId="0" xfId="3" applyFont="1" applyAlignment="1">
      <alignment horizontal="center" vertical="center"/>
    </xf>
    <xf numFmtId="0" fontId="2" fillId="0" borderId="0" xfId="3" applyAlignment="1">
      <alignment horizontal="center" wrapText="1"/>
    </xf>
    <xf numFmtId="0" fontId="11" fillId="0" borderId="0" xfId="3" applyFont="1"/>
    <xf numFmtId="0" fontId="2" fillId="0" borderId="0" xfId="3"/>
    <xf numFmtId="0" fontId="34" fillId="0" borderId="0" xfId="3" applyFont="1" applyAlignment="1">
      <alignment vertical="center"/>
    </xf>
    <xf numFmtId="0" fontId="2" fillId="0" borderId="0" xfId="0" applyFont="1"/>
    <xf numFmtId="0" fontId="7" fillId="0" borderId="0" xfId="3" applyFont="1" applyAlignment="1">
      <alignment horizontal="center"/>
    </xf>
    <xf numFmtId="0" fontId="26" fillId="0" borderId="0" xfId="3" applyFont="1" applyAlignment="1">
      <alignment vertical="center" wrapText="1"/>
    </xf>
    <xf numFmtId="14" fontId="41" fillId="0" borderId="0" xfId="3" applyNumberFormat="1" applyFont="1" applyAlignment="1">
      <alignment horizontal="right"/>
    </xf>
    <xf numFmtId="0" fontId="41" fillId="0" borderId="0" xfId="0" applyFont="1" applyAlignment="1">
      <alignment horizontal="center" wrapText="1"/>
    </xf>
    <xf numFmtId="0" fontId="41" fillId="0" borderId="0" xfId="3" applyFont="1"/>
    <xf numFmtId="0" fontId="41" fillId="0" borderId="0" xfId="3" applyFont="1" applyAlignment="1">
      <alignment horizontal="right"/>
    </xf>
    <xf numFmtId="0" fontId="41" fillId="0" borderId="0" xfId="3" applyFont="1" applyAlignment="1">
      <alignment horizontal="center" wrapText="1"/>
    </xf>
    <xf numFmtId="0" fontId="26" fillId="0" borderId="0" xfId="0" applyFont="1" applyAlignment="1">
      <alignment vertical="center"/>
    </xf>
    <xf numFmtId="49" fontId="24" fillId="0" borderId="0" xfId="0" applyNumberFormat="1"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1" fontId="2" fillId="0" borderId="0" xfId="0" applyNumberFormat="1" applyFont="1"/>
    <xf numFmtId="49" fontId="46" fillId="0" borderId="0" xfId="0" applyNumberFormat="1" applyFont="1" applyAlignment="1">
      <alignment horizontal="center" vertical="center"/>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1" fontId="11" fillId="6" borderId="1" xfId="0" applyNumberFormat="1" applyFont="1" applyFill="1" applyBorder="1" applyAlignment="1">
      <alignment horizontal="center" vertical="center" wrapText="1"/>
    </xf>
    <xf numFmtId="0" fontId="14" fillId="7" borderId="1" xfId="0" applyFont="1" applyFill="1" applyBorder="1" applyAlignment="1">
      <alignment horizontal="center" vertical="center" wrapText="1"/>
    </xf>
    <xf numFmtId="0" fontId="2" fillId="0" borderId="1" xfId="0" applyFont="1" applyBorder="1" applyAlignment="1">
      <alignment horizontal="justify" vertical="center" wrapText="1"/>
    </xf>
    <xf numFmtId="2" fontId="2" fillId="0" borderId="1" xfId="0" applyNumberFormat="1" applyFont="1" applyBorder="1" applyAlignment="1">
      <alignment vertical="center"/>
    </xf>
    <xf numFmtId="0" fontId="14" fillId="0" borderId="0" xfId="0" applyFont="1" applyAlignment="1">
      <alignment vertical="center" wrapText="1"/>
    </xf>
    <xf numFmtId="0" fontId="7" fillId="0" borderId="0" xfId="0" applyFont="1" applyAlignment="1">
      <alignment horizontal="center" vertical="center" wrapText="1"/>
    </xf>
    <xf numFmtId="2" fontId="7" fillId="0" borderId="0" xfId="0" applyNumberFormat="1" applyFont="1" applyAlignment="1">
      <alignment vertical="center" wrapText="1"/>
    </xf>
    <xf numFmtId="0" fontId="14" fillId="8" borderId="1" xfId="0" applyFont="1" applyFill="1" applyBorder="1" applyAlignment="1">
      <alignment horizontal="center" vertical="center" wrapText="1"/>
    </xf>
    <xf numFmtId="2" fontId="14" fillId="8"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1" fillId="10" borderId="7" xfId="0" applyFont="1" applyFill="1" applyBorder="1" applyAlignment="1">
      <alignment horizontal="center" vertical="center" wrapText="1"/>
    </xf>
    <xf numFmtId="1" fontId="11" fillId="10" borderId="7"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2"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 fontId="16" fillId="3" borderId="1" xfId="4" applyNumberFormat="1" applyFont="1" applyFill="1" applyBorder="1" applyAlignment="1" applyProtection="1">
      <alignment horizontal="center" vertical="center"/>
    </xf>
    <xf numFmtId="1" fontId="16" fillId="3" borderId="1" xfId="2" applyNumberFormat="1" applyFont="1" applyFill="1" applyBorder="1" applyAlignment="1" applyProtection="1">
      <alignment horizontal="center" vertical="center"/>
    </xf>
    <xf numFmtId="0" fontId="15" fillId="3" borderId="1" xfId="0" applyFont="1" applyFill="1" applyBorder="1" applyAlignment="1">
      <alignment horizontal="justify" vertical="center"/>
    </xf>
    <xf numFmtId="0" fontId="7" fillId="3" borderId="1" xfId="0" applyFont="1" applyFill="1" applyBorder="1" applyAlignment="1">
      <alignment horizontal="justify" vertical="center"/>
    </xf>
    <xf numFmtId="1" fontId="16" fillId="3" borderId="1" xfId="0" applyNumberFormat="1" applyFont="1" applyFill="1" applyBorder="1" applyAlignment="1">
      <alignment horizontal="center" vertical="center"/>
    </xf>
    <xf numFmtId="0" fontId="17" fillId="3" borderId="1" xfId="0" applyFont="1" applyFill="1" applyBorder="1" applyAlignment="1">
      <alignment horizontal="justify" vertical="center"/>
    </xf>
    <xf numFmtId="0" fontId="7" fillId="3" borderId="1" xfId="0" applyFont="1" applyFill="1" applyBorder="1" applyAlignment="1">
      <alignment horizontal="left" vertical="center"/>
    </xf>
    <xf numFmtId="1" fontId="8" fillId="3" borderId="1" xfId="4" applyNumberFormat="1" applyFont="1" applyFill="1" applyBorder="1" applyAlignment="1" applyProtection="1">
      <alignment horizontal="center" vertical="center"/>
    </xf>
    <xf numFmtId="1" fontId="8" fillId="3" borderId="1" xfId="2" applyNumberFormat="1" applyFont="1" applyFill="1" applyBorder="1" applyAlignment="1" applyProtection="1">
      <alignment horizontal="center" vertical="center"/>
    </xf>
    <xf numFmtId="1" fontId="8" fillId="3" borderId="1" xfId="0" applyNumberFormat="1" applyFont="1" applyFill="1" applyBorder="1" applyAlignment="1">
      <alignment horizontal="center" vertical="center"/>
    </xf>
    <xf numFmtId="0" fontId="12" fillId="0" borderId="0" xfId="3" applyFont="1" applyAlignment="1">
      <alignment wrapText="1"/>
    </xf>
    <xf numFmtId="49" fontId="38" fillId="0" borderId="0" xfId="0" applyNumberFormat="1" applyFont="1" applyAlignment="1">
      <alignment vertical="center"/>
    </xf>
    <xf numFmtId="49" fontId="39" fillId="0" borderId="0" xfId="3" applyNumberFormat="1" applyFont="1" applyAlignment="1">
      <alignment vertical="center"/>
    </xf>
    <xf numFmtId="0" fontId="40" fillId="0" borderId="0" xfId="3" applyFont="1" applyAlignment="1">
      <alignment vertical="center"/>
    </xf>
    <xf numFmtId="1" fontId="24" fillId="0" borderId="0" xfId="3" applyNumberFormat="1" applyFont="1" applyAlignment="1">
      <alignment horizontal="right" vertical="center"/>
    </xf>
    <xf numFmtId="4" fontId="26" fillId="0" borderId="0" xfId="3" applyNumberFormat="1" applyFont="1" applyAlignment="1">
      <alignment horizontal="right" vertical="center"/>
    </xf>
    <xf numFmtId="4" fontId="24" fillId="0" borderId="0" xfId="3" applyNumberFormat="1" applyFont="1" applyAlignment="1">
      <alignment horizontal="right" vertical="center"/>
    </xf>
    <xf numFmtId="49" fontId="12" fillId="0" borderId="0" xfId="3" applyNumberFormat="1" applyFont="1"/>
    <xf numFmtId="49" fontId="30" fillId="0" borderId="0" xfId="3" applyNumberFormat="1" applyFont="1" applyAlignment="1">
      <alignment vertical="center"/>
    </xf>
    <xf numFmtId="0" fontId="27" fillId="13" borderId="1" xfId="3" applyFont="1" applyFill="1" applyBorder="1" applyAlignment="1">
      <alignment horizontal="center" vertical="center" wrapText="1"/>
    </xf>
    <xf numFmtId="0" fontId="24" fillId="0" borderId="1" xfId="3" applyFont="1" applyBorder="1" applyAlignment="1">
      <alignment horizontal="right" vertical="center"/>
    </xf>
    <xf numFmtId="1" fontId="24" fillId="0" borderId="1" xfId="3" applyNumberFormat="1" applyFont="1" applyBorder="1" applyAlignment="1">
      <alignment horizontal="right" vertical="center"/>
    </xf>
    <xf numFmtId="4" fontId="24" fillId="0" borderId="1" xfId="3" applyNumberFormat="1" applyFont="1" applyBorder="1" applyAlignment="1">
      <alignment horizontal="right" vertical="center"/>
    </xf>
    <xf numFmtId="2" fontId="24" fillId="0" borderId="1" xfId="3" applyNumberFormat="1" applyFont="1" applyBorder="1" applyAlignment="1">
      <alignment horizontal="center" vertical="center"/>
    </xf>
    <xf numFmtId="9" fontId="24" fillId="0" borderId="1" xfId="3" applyNumberFormat="1" applyFont="1" applyBorder="1" applyAlignment="1">
      <alignment horizontal="center" vertical="center"/>
    </xf>
    <xf numFmtId="0" fontId="25" fillId="0" borderId="1" xfId="3" applyFont="1" applyBorder="1" applyAlignment="1">
      <alignment horizontal="right" vertical="center" wrapText="1"/>
    </xf>
    <xf numFmtId="4" fontId="26" fillId="0" borderId="1" xfId="3" applyNumberFormat="1" applyFont="1" applyBorder="1" applyAlignment="1">
      <alignment horizontal="right" vertical="center"/>
    </xf>
    <xf numFmtId="0" fontId="30" fillId="0" borderId="0" xfId="3" applyFont="1" applyAlignment="1">
      <alignment horizontal="center" vertical="center" wrapText="1"/>
    </xf>
    <xf numFmtId="0" fontId="25" fillId="0" borderId="0" xfId="0" applyFont="1" applyAlignment="1">
      <alignment horizontal="right" vertical="center"/>
    </xf>
    <xf numFmtId="1" fontId="41" fillId="0" borderId="0" xfId="0" applyNumberFormat="1" applyFont="1" applyAlignment="1" applyProtection="1">
      <alignment horizontal="left" vertical="center"/>
      <protection locked="0"/>
    </xf>
    <xf numFmtId="3" fontId="24" fillId="0" borderId="0" xfId="0" applyNumberFormat="1" applyFont="1" applyAlignment="1" applyProtection="1">
      <alignment horizontal="left" vertical="center"/>
      <protection locked="0"/>
    </xf>
    <xf numFmtId="1" fontId="47" fillId="0" borderId="0" xfId="0" applyNumberFormat="1" applyFont="1" applyAlignment="1" applyProtection="1">
      <alignment horizontal="left" vertical="center"/>
      <protection locked="0"/>
    </xf>
    <xf numFmtId="0" fontId="26" fillId="0" borderId="0" xfId="0" applyFont="1" applyAlignment="1">
      <alignment horizontal="left" vertical="center"/>
    </xf>
    <xf numFmtId="0" fontId="26" fillId="0" borderId="1" xfId="3" applyFont="1" applyBorder="1" applyAlignment="1">
      <alignment horizontal="center" vertical="center"/>
    </xf>
    <xf numFmtId="0" fontId="0" fillId="15" borderId="0" xfId="0" applyFill="1" applyAlignment="1">
      <alignment vertical="center"/>
    </xf>
    <xf numFmtId="165" fontId="8" fillId="15" borderId="0" xfId="0" applyNumberFormat="1" applyFont="1" applyFill="1" applyAlignment="1">
      <alignment horizontal="center" vertical="center" wrapText="1"/>
    </xf>
    <xf numFmtId="49" fontId="14" fillId="15" borderId="0" xfId="0" applyNumberFormat="1" applyFont="1" applyFill="1" applyAlignment="1">
      <alignment horizontal="center" vertical="center" wrapText="1"/>
    </xf>
    <xf numFmtId="0" fontId="7" fillId="16" borderId="1" xfId="0" applyFont="1" applyFill="1" applyBorder="1" applyAlignment="1">
      <alignment vertical="center" wrapText="1"/>
    </xf>
    <xf numFmtId="0" fontId="7" fillId="16" borderId="1" xfId="0" applyFont="1" applyFill="1" applyBorder="1" applyAlignment="1">
      <alignment horizontal="center" vertical="center"/>
    </xf>
    <xf numFmtId="2" fontId="7" fillId="16" borderId="1" xfId="0" applyNumberFormat="1" applyFont="1" applyFill="1" applyBorder="1" applyAlignment="1">
      <alignment horizontal="right" vertical="center"/>
    </xf>
    <xf numFmtId="4" fontId="7" fillId="16" borderId="1" xfId="1" applyNumberFormat="1" applyFont="1" applyFill="1" applyBorder="1" applyAlignment="1" applyProtection="1">
      <alignment horizontal="right" vertical="center"/>
    </xf>
    <xf numFmtId="4" fontId="8" fillId="16" borderId="1" xfId="2" applyNumberFormat="1" applyFont="1" applyFill="1" applyBorder="1" applyAlignment="1" applyProtection="1">
      <alignment horizontal="right" vertical="center"/>
    </xf>
    <xf numFmtId="0" fontId="15" fillId="15" borderId="0" xfId="0" applyFont="1" applyFill="1" applyAlignment="1">
      <alignment vertical="center"/>
    </xf>
    <xf numFmtId="3" fontId="7" fillId="15" borderId="0" xfId="0" applyNumberFormat="1" applyFont="1" applyFill="1" applyAlignment="1">
      <alignment vertical="center"/>
    </xf>
    <xf numFmtId="4" fontId="15" fillId="15" borderId="0" xfId="0" applyNumberFormat="1" applyFont="1" applyFill="1" applyAlignment="1">
      <alignment vertical="center"/>
    </xf>
    <xf numFmtId="167" fontId="15" fillId="15" borderId="0" xfId="0" applyNumberFormat="1" applyFont="1" applyFill="1" applyAlignment="1">
      <alignment vertical="center"/>
    </xf>
    <xf numFmtId="0" fontId="15" fillId="16" borderId="1" xfId="0" applyFont="1" applyFill="1" applyBorder="1" applyAlignment="1">
      <alignment horizontal="center" vertical="center"/>
    </xf>
    <xf numFmtId="2" fontId="15" fillId="16" borderId="1" xfId="0" applyNumberFormat="1" applyFont="1" applyFill="1" applyBorder="1" applyAlignment="1">
      <alignment horizontal="right" vertical="center"/>
    </xf>
    <xf numFmtId="4" fontId="15" fillId="16" borderId="1" xfId="1" applyNumberFormat="1" applyFont="1" applyFill="1" applyBorder="1" applyAlignment="1" applyProtection="1">
      <alignment horizontal="right" vertical="center"/>
    </xf>
    <xf numFmtId="0" fontId="7" fillId="15" borderId="0" xfId="0" applyFont="1" applyFill="1" applyAlignment="1">
      <alignment vertical="center"/>
    </xf>
    <xf numFmtId="0" fontId="8" fillId="14" borderId="0" xfId="0" applyFont="1" applyFill="1" applyAlignment="1">
      <alignment vertical="center" wrapText="1"/>
    </xf>
    <xf numFmtId="49" fontId="11" fillId="19" borderId="1" xfId="0" applyNumberFormat="1" applyFont="1" applyFill="1" applyBorder="1" applyAlignment="1">
      <alignment horizontal="center" vertical="center" wrapText="1"/>
    </xf>
    <xf numFmtId="49" fontId="11" fillId="19" borderId="2" xfId="0" applyNumberFormat="1" applyFont="1" applyFill="1" applyBorder="1" applyAlignment="1">
      <alignment horizontal="center" vertical="center" wrapText="1"/>
    </xf>
    <xf numFmtId="0" fontId="0" fillId="15" borderId="0" xfId="0" applyFill="1"/>
    <xf numFmtId="0" fontId="23" fillId="0" borderId="0" xfId="0" applyFont="1" applyAlignment="1" applyProtection="1">
      <alignment horizontal="left" vertical="center"/>
      <protection locked="0"/>
    </xf>
    <xf numFmtId="49" fontId="22" fillId="0" borderId="1"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 fontId="44" fillId="0" borderId="1" xfId="0" applyNumberFormat="1" applyFont="1" applyBorder="1" applyAlignment="1" applyProtection="1">
      <alignment horizontal="left" vertical="center" wrapText="1"/>
      <protection locked="0"/>
    </xf>
    <xf numFmtId="1" fontId="26" fillId="0" borderId="1" xfId="0" applyNumberFormat="1" applyFont="1" applyBorder="1" applyAlignment="1" applyProtection="1">
      <alignment horizontal="right" vertical="center"/>
      <protection locked="0"/>
    </xf>
    <xf numFmtId="4" fontId="26" fillId="0" borderId="1" xfId="0" applyNumberFormat="1" applyFont="1" applyBorder="1" applyAlignment="1" applyProtection="1">
      <alignment horizontal="right" vertical="center"/>
      <protection locked="0"/>
    </xf>
    <xf numFmtId="14" fontId="26" fillId="0" borderId="1" xfId="0" applyNumberFormat="1" applyFont="1" applyBorder="1" applyAlignment="1" applyProtection="1">
      <alignment horizontal="left" vertical="center" wrapText="1"/>
      <protection locked="0"/>
    </xf>
    <xf numFmtId="4" fontId="26" fillId="0" borderId="1" xfId="0" applyNumberFormat="1" applyFont="1" applyBorder="1" applyAlignment="1" applyProtection="1">
      <alignment horizontal="left" vertical="center"/>
      <protection locked="0"/>
    </xf>
    <xf numFmtId="14" fontId="24" fillId="0" borderId="1" xfId="0" applyNumberFormat="1" applyFont="1" applyBorder="1" applyAlignment="1" applyProtection="1">
      <alignment horizontal="left" vertical="center" wrapText="1"/>
      <protection locked="0"/>
    </xf>
    <xf numFmtId="4" fontId="24" fillId="0" borderId="1" xfId="0" applyNumberFormat="1" applyFont="1" applyBorder="1" applyAlignment="1" applyProtection="1">
      <alignment horizontal="left" vertical="center"/>
      <protection locked="0"/>
    </xf>
    <xf numFmtId="14" fontId="24" fillId="0" borderId="2" xfId="0" applyNumberFormat="1" applyFont="1" applyBorder="1" applyAlignment="1" applyProtection="1">
      <alignment horizontal="left" vertical="center"/>
      <protection locked="0"/>
    </xf>
    <xf numFmtId="0" fontId="25" fillId="0" borderId="1" xfId="3" applyFont="1" applyBorder="1" applyAlignment="1">
      <alignment horizontal="center" vertical="center" wrapText="1"/>
    </xf>
    <xf numFmtId="1" fontId="24" fillId="0" borderId="1" xfId="3" applyNumberFormat="1" applyFont="1" applyBorder="1" applyAlignment="1">
      <alignment horizontal="center" vertical="center"/>
    </xf>
    <xf numFmtId="0" fontId="24" fillId="0" borderId="1" xfId="3" applyFont="1" applyBorder="1" applyAlignment="1">
      <alignment horizontal="center" vertical="center"/>
    </xf>
    <xf numFmtId="4" fontId="26" fillId="0" borderId="1" xfId="3" applyNumberFormat="1" applyFont="1" applyBorder="1" applyAlignment="1">
      <alignment vertical="center"/>
    </xf>
    <xf numFmtId="2" fontId="26" fillId="0" borderId="1" xfId="3" applyNumberFormat="1" applyFont="1" applyBorder="1" applyAlignment="1">
      <alignment horizontal="center" vertical="center"/>
    </xf>
    <xf numFmtId="2" fontId="24" fillId="0" borderId="1" xfId="3" applyNumberFormat="1" applyFont="1" applyBorder="1" applyAlignment="1">
      <alignment horizontal="right" vertical="center"/>
    </xf>
    <xf numFmtId="0" fontId="25" fillId="0" borderId="1" xfId="3" applyFont="1" applyBorder="1" applyAlignment="1">
      <alignment horizontal="center" vertical="center"/>
    </xf>
    <xf numFmtId="0" fontId="24" fillId="0" borderId="1" xfId="3" applyFont="1" applyBorder="1" applyAlignment="1">
      <alignment horizontal="left" vertical="center"/>
    </xf>
    <xf numFmtId="0" fontId="30" fillId="0" borderId="1" xfId="3" applyFont="1" applyBorder="1" applyAlignment="1">
      <alignment horizontal="center" vertical="center"/>
    </xf>
    <xf numFmtId="4" fontId="24" fillId="0" borderId="1" xfId="3" applyNumberFormat="1" applyFont="1" applyBorder="1" applyAlignment="1">
      <alignment horizontal="right" vertical="center" wrapText="1"/>
    </xf>
    <xf numFmtId="4" fontId="26" fillId="0" borderId="1" xfId="3" applyNumberFormat="1" applyFont="1" applyBorder="1" applyAlignment="1">
      <alignment horizontal="right" vertical="center" wrapText="1"/>
    </xf>
    <xf numFmtId="0" fontId="32" fillId="0" borderId="1" xfId="3" applyFont="1" applyBorder="1" applyAlignment="1">
      <alignment horizontal="center" vertical="center"/>
    </xf>
    <xf numFmtId="1" fontId="33" fillId="0" borderId="1" xfId="3" applyNumberFormat="1" applyFont="1" applyBorder="1" applyAlignment="1">
      <alignment horizontal="center" vertical="center"/>
    </xf>
    <xf numFmtId="4" fontId="31" fillId="0" borderId="1" xfId="3" applyNumberFormat="1" applyFont="1" applyBorder="1" applyAlignment="1">
      <alignment horizontal="right" vertical="center"/>
    </xf>
    <xf numFmtId="4" fontId="30" fillId="4" borderId="1" xfId="3" applyNumberFormat="1" applyFont="1" applyFill="1" applyBorder="1" applyAlignment="1">
      <alignment horizontal="right" vertical="center"/>
    </xf>
    <xf numFmtId="1" fontId="24" fillId="0" borderId="8" xfId="3" applyNumberFormat="1" applyFont="1" applyBorder="1" applyAlignment="1">
      <alignment horizontal="right" vertical="center"/>
    </xf>
    <xf numFmtId="4" fontId="24" fillId="0" borderId="8" xfId="3" applyNumberFormat="1" applyFont="1" applyBorder="1" applyAlignment="1">
      <alignment horizontal="right" vertical="center"/>
    </xf>
    <xf numFmtId="2" fontId="24" fillId="0" borderId="8" xfId="3" applyNumberFormat="1" applyFont="1" applyBorder="1" applyAlignment="1">
      <alignment horizontal="center" vertical="center"/>
    </xf>
    <xf numFmtId="9" fontId="24" fillId="0" borderId="8" xfId="3" applyNumberFormat="1" applyFont="1" applyBorder="1" applyAlignment="1">
      <alignment horizontal="center" vertical="center"/>
    </xf>
    <xf numFmtId="1" fontId="24" fillId="0" borderId="16" xfId="3" applyNumberFormat="1" applyFont="1" applyBorder="1" applyAlignment="1">
      <alignment horizontal="right" vertical="center"/>
    </xf>
    <xf numFmtId="4" fontId="26" fillId="0" borderId="16" xfId="3" applyNumberFormat="1" applyFont="1" applyBorder="1" applyAlignment="1">
      <alignment horizontal="right" vertical="center"/>
    </xf>
    <xf numFmtId="4" fontId="24" fillId="0" borderId="16" xfId="3" applyNumberFormat="1" applyFont="1" applyBorder="1" applyAlignment="1">
      <alignment horizontal="right" vertical="center"/>
    </xf>
    <xf numFmtId="4" fontId="26" fillId="4" borderId="16" xfId="3" applyNumberFormat="1" applyFont="1" applyFill="1" applyBorder="1" applyAlignment="1">
      <alignment horizontal="right" vertical="center"/>
    </xf>
    <xf numFmtId="4" fontId="24" fillId="4" borderId="1" xfId="0" applyNumberFormat="1" applyFont="1" applyFill="1" applyBorder="1" applyAlignment="1">
      <alignment vertical="center" wrapText="1"/>
    </xf>
    <xf numFmtId="4" fontId="24" fillId="4" borderId="8" xfId="0" applyNumberFormat="1" applyFont="1" applyFill="1" applyBorder="1" applyAlignment="1">
      <alignment vertical="center" wrapText="1"/>
    </xf>
    <xf numFmtId="4" fontId="26" fillId="4" borderId="16" xfId="0" applyNumberFormat="1" applyFont="1" applyFill="1" applyBorder="1" applyAlignment="1">
      <alignment vertical="center" wrapText="1"/>
    </xf>
    <xf numFmtId="0" fontId="25" fillId="6" borderId="1" xfId="0" applyFont="1" applyFill="1" applyBorder="1" applyAlignment="1">
      <alignment horizontal="center" vertical="center" wrapText="1"/>
    </xf>
    <xf numFmtId="2" fontId="25" fillId="6"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xf>
    <xf numFmtId="0" fontId="24" fillId="0" borderId="1" xfId="0" applyFont="1" applyBorder="1" applyAlignment="1">
      <alignment horizontal="center" vertical="center"/>
    </xf>
    <xf numFmtId="4" fontId="24" fillId="0" borderId="1" xfId="0" applyNumberFormat="1" applyFont="1" applyBorder="1" applyAlignment="1">
      <alignment vertical="center"/>
    </xf>
    <xf numFmtId="0" fontId="24" fillId="0" borderId="1" xfId="0" applyFont="1" applyBorder="1" applyAlignment="1">
      <alignment vertical="center"/>
    </xf>
    <xf numFmtId="4" fontId="24" fillId="0" borderId="1" xfId="0" applyNumberFormat="1" applyFont="1" applyBorder="1" applyAlignment="1">
      <alignment horizontal="right" vertical="center"/>
    </xf>
    <xf numFmtId="2" fontId="24" fillId="0" borderId="0" xfId="0" applyNumberFormat="1" applyFont="1" applyAlignment="1">
      <alignment horizontal="left" vertical="center" wrapText="1"/>
    </xf>
    <xf numFmtId="2" fontId="26" fillId="0" borderId="0" xfId="0" applyNumberFormat="1" applyFont="1" applyAlignment="1">
      <alignment vertical="center" wrapText="1"/>
    </xf>
    <xf numFmtId="4" fontId="24" fillId="0" borderId="8" xfId="0" applyNumberFormat="1" applyFont="1" applyBorder="1" applyAlignment="1">
      <alignment vertical="center"/>
    </xf>
    <xf numFmtId="4" fontId="24" fillId="0" borderId="16" xfId="0" applyNumberFormat="1" applyFont="1" applyBorder="1" applyAlignment="1">
      <alignment horizontal="right" vertical="center"/>
    </xf>
    <xf numFmtId="4" fontId="24" fillId="0" borderId="1" xfId="0" applyNumberFormat="1" applyFont="1" applyBorder="1" applyAlignment="1">
      <alignment horizontal="right" vertical="center" wrapText="1"/>
    </xf>
    <xf numFmtId="10" fontId="24" fillId="0" borderId="1" xfId="0" applyNumberFormat="1" applyFont="1" applyBorder="1" applyAlignment="1">
      <alignment horizontal="right" vertical="center"/>
    </xf>
    <xf numFmtId="2" fontId="24" fillId="0" borderId="1" xfId="3" applyNumberFormat="1" applyFont="1" applyBorder="1" applyAlignment="1">
      <alignment horizontal="center" vertical="center" wrapText="1"/>
    </xf>
    <xf numFmtId="49" fontId="23" fillId="0" borderId="1" xfId="0" applyNumberFormat="1" applyFont="1" applyBorder="1" applyAlignment="1" applyProtection="1">
      <alignment horizontal="left" vertical="center" wrapText="1"/>
      <protection locked="0"/>
    </xf>
    <xf numFmtId="0" fontId="7" fillId="0" borderId="1" xfId="0" applyFont="1" applyBorder="1" applyAlignment="1">
      <alignment horizontal="left" vertical="center" wrapText="1"/>
    </xf>
    <xf numFmtId="2" fontId="8"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justify" vertical="center" wrapText="1"/>
    </xf>
    <xf numFmtId="2" fontId="8" fillId="0" borderId="2" xfId="0" applyNumberFormat="1" applyFont="1" applyBorder="1" applyAlignment="1">
      <alignment horizontal="center" vertical="center" wrapText="1"/>
    </xf>
    <xf numFmtId="0" fontId="15"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6" fillId="0" borderId="0" xfId="0" applyFont="1" applyAlignment="1" applyProtection="1">
      <alignment horizontal="center" vertical="center" wrapText="1"/>
    </xf>
    <xf numFmtId="0" fontId="23" fillId="0" borderId="0" xfId="0" applyFont="1" applyAlignment="1" applyProtection="1">
      <alignment vertical="center" wrapText="1"/>
    </xf>
    <xf numFmtId="1" fontId="42" fillId="0" borderId="0" xfId="0" applyNumberFormat="1" applyFont="1" applyAlignment="1" applyProtection="1">
      <alignment horizontal="left" vertical="center" wrapText="1"/>
    </xf>
    <xf numFmtId="1" fontId="27" fillId="0" borderId="0" xfId="0" applyNumberFormat="1" applyFont="1" applyAlignment="1" applyProtection="1">
      <alignment horizontal="left" vertical="center"/>
    </xf>
    <xf numFmtId="0" fontId="27" fillId="0" borderId="0" xfId="0" applyFont="1" applyAlignment="1" applyProtection="1">
      <alignment horizontal="lef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0" fillId="0" borderId="0" xfId="0" applyAlignment="1" applyProtection="1">
      <alignment vertical="center"/>
    </xf>
    <xf numFmtId="0" fontId="25" fillId="0" borderId="0" xfId="0" applyFont="1" applyAlignment="1" applyProtection="1">
      <alignment horizontal="righ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1" fontId="42" fillId="0" borderId="0" xfId="0" applyNumberFormat="1" applyFont="1" applyAlignment="1" applyProtection="1">
      <alignment horizontal="left" vertical="center"/>
    </xf>
    <xf numFmtId="0" fontId="23" fillId="0" borderId="0" xfId="0" applyFont="1" applyAlignment="1" applyProtection="1">
      <alignment horizontal="left" vertical="center"/>
    </xf>
    <xf numFmtId="0" fontId="11" fillId="0" borderId="0" xfId="0" applyFont="1" applyAlignment="1" applyProtection="1">
      <alignment horizontal="center"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1" fontId="26" fillId="0" borderId="0" xfId="0" applyNumberFormat="1" applyFont="1" applyAlignment="1" applyProtection="1">
      <alignment horizontal="center" vertical="center"/>
    </xf>
    <xf numFmtId="0" fontId="27" fillId="0" borderId="0" xfId="0" applyFont="1" applyAlignment="1" applyProtection="1">
      <alignment horizontal="center" vertical="center" wrapText="1"/>
    </xf>
    <xf numFmtId="1" fontId="23" fillId="0" borderId="0" xfId="0" applyNumberFormat="1" applyFont="1" applyAlignment="1" applyProtection="1">
      <alignment horizontal="left" vertical="center"/>
    </xf>
    <xf numFmtId="1" fontId="47" fillId="0" borderId="0" xfId="0" applyNumberFormat="1" applyFont="1" applyAlignment="1" applyProtection="1">
      <alignment horizontal="left" vertical="center"/>
    </xf>
    <xf numFmtId="1" fontId="24" fillId="0" borderId="0" xfId="0" applyNumberFormat="1" applyFont="1" applyAlignment="1" applyProtection="1">
      <alignment horizontal="center" vertical="center"/>
    </xf>
    <xf numFmtId="4" fontId="27" fillId="0" borderId="0" xfId="0" applyNumberFormat="1" applyFont="1" applyAlignment="1" applyProtection="1">
      <alignment horizontal="left" vertical="center"/>
    </xf>
    <xf numFmtId="2" fontId="24" fillId="0" borderId="0" xfId="0" applyNumberFormat="1" applyFont="1" applyAlignment="1" applyProtection="1">
      <alignment horizontal="center" vertical="center"/>
    </xf>
    <xf numFmtId="2" fontId="25" fillId="0" borderId="0" xfId="0" applyNumberFormat="1" applyFont="1" applyAlignment="1" applyProtection="1">
      <alignment horizontal="right" vertical="center" wrapText="1"/>
    </xf>
    <xf numFmtId="2" fontId="43" fillId="0" borderId="1" xfId="0" applyNumberFormat="1" applyFont="1" applyBorder="1" applyAlignment="1" applyProtection="1">
      <alignment horizontal="left" vertical="center"/>
    </xf>
    <xf numFmtId="2" fontId="43" fillId="0" borderId="0" xfId="0" applyNumberFormat="1" applyFont="1" applyAlignment="1" applyProtection="1">
      <alignment horizontal="left" vertical="center"/>
    </xf>
    <xf numFmtId="2" fontId="25" fillId="0" borderId="0" xfId="0" applyNumberFormat="1" applyFont="1" applyAlignment="1" applyProtection="1">
      <alignment horizontal="right" vertical="center"/>
    </xf>
    <xf numFmtId="4" fontId="44" fillId="0" borderId="0" xfId="0" applyNumberFormat="1" applyFont="1" applyAlignment="1" applyProtection="1">
      <alignment horizontal="left" vertical="center" wrapText="1"/>
    </xf>
    <xf numFmtId="2" fontId="24" fillId="0" borderId="0" xfId="0" applyNumberFormat="1" applyFont="1" applyAlignment="1" applyProtection="1">
      <alignment horizontal="center" vertical="center" wrapText="1"/>
    </xf>
    <xf numFmtId="2" fontId="41" fillId="0" borderId="0" xfId="0" applyNumberFormat="1" applyFont="1" applyAlignment="1" applyProtection="1">
      <alignment horizontal="center" vertical="center"/>
    </xf>
    <xf numFmtId="2" fontId="26" fillId="0" borderId="0" xfId="0" applyNumberFormat="1" applyFont="1" applyAlignment="1" applyProtection="1">
      <alignment horizontal="center" vertical="center" wrapText="1"/>
    </xf>
    <xf numFmtId="2" fontId="11" fillId="0" borderId="0" xfId="0" applyNumberFormat="1" applyFont="1" applyAlignment="1" applyProtection="1">
      <alignment vertical="center"/>
    </xf>
    <xf numFmtId="0" fontId="42" fillId="0" borderId="0" xfId="0" applyFont="1" applyAlignment="1" applyProtection="1">
      <alignment horizontal="left" vertical="center"/>
    </xf>
    <xf numFmtId="2" fontId="27" fillId="0" borderId="0" xfId="0" applyNumberFormat="1" applyFont="1" applyAlignment="1" applyProtection="1">
      <alignment vertical="center"/>
    </xf>
    <xf numFmtId="0" fontId="26" fillId="0" borderId="0" xfId="0" applyFont="1" applyAlignment="1" applyProtection="1">
      <alignment horizontal="left" vertical="center"/>
    </xf>
    <xf numFmtId="2" fontId="27" fillId="0" borderId="0" xfId="0" applyNumberFormat="1" applyFont="1" applyAlignment="1" applyProtection="1">
      <alignment vertical="center" wrapText="1"/>
    </xf>
    <xf numFmtId="2" fontId="25" fillId="0" borderId="0" xfId="0" applyNumberFormat="1" applyFont="1" applyAlignment="1" applyProtection="1">
      <alignment horizontal="left" vertical="center"/>
    </xf>
    <xf numFmtId="4" fontId="26" fillId="0" borderId="0" xfId="0" applyNumberFormat="1" applyFont="1" applyAlignment="1" applyProtection="1">
      <alignment horizontal="left" vertical="center"/>
    </xf>
    <xf numFmtId="4" fontId="25" fillId="0" borderId="0" xfId="0" applyNumberFormat="1" applyFont="1" applyAlignment="1" applyProtection="1">
      <alignment horizontal="right" vertical="center" wrapText="1"/>
    </xf>
    <xf numFmtId="14" fontId="26" fillId="0" borderId="0" xfId="0" applyNumberFormat="1" applyFont="1" applyAlignment="1" applyProtection="1">
      <alignment horizontal="left" vertical="center" wrapText="1"/>
    </xf>
    <xf numFmtId="4" fontId="25" fillId="0" borderId="0" xfId="0" applyNumberFormat="1" applyFont="1" applyAlignment="1" applyProtection="1">
      <alignment horizontal="right" vertical="center"/>
    </xf>
    <xf numFmtId="3" fontId="24" fillId="0" borderId="0" xfId="0" applyNumberFormat="1" applyFont="1" applyAlignment="1" applyProtection="1">
      <alignment horizontal="left" vertical="center"/>
    </xf>
    <xf numFmtId="10" fontId="26" fillId="0" borderId="0" xfId="0" applyNumberFormat="1" applyFont="1" applyAlignment="1" applyProtection="1">
      <alignment horizontal="left" vertical="center"/>
    </xf>
    <xf numFmtId="14" fontId="24" fillId="0" borderId="0" xfId="0" applyNumberFormat="1" applyFont="1" applyAlignment="1" applyProtection="1">
      <alignment horizontal="left" vertical="center" wrapText="1"/>
    </xf>
    <xf numFmtId="3" fontId="27" fillId="0" borderId="0" xfId="0" applyNumberFormat="1" applyFont="1" applyAlignment="1" applyProtection="1">
      <alignment horizontal="right" vertical="center" wrapText="1"/>
    </xf>
    <xf numFmtId="2" fontId="27" fillId="0" borderId="0" xfId="0" applyNumberFormat="1" applyFont="1" applyAlignment="1" applyProtection="1">
      <alignment horizontal="center" vertical="center"/>
    </xf>
    <xf numFmtId="4" fontId="24" fillId="0" borderId="0" xfId="0" applyNumberFormat="1" applyFont="1" applyAlignment="1" applyProtection="1">
      <alignment horizontal="left" vertical="center"/>
    </xf>
    <xf numFmtId="3" fontId="27" fillId="0" borderId="0" xfId="0" applyNumberFormat="1" applyFont="1" applyAlignment="1" applyProtection="1">
      <alignment horizontal="right" vertical="center"/>
    </xf>
    <xf numFmtId="4" fontId="24" fillId="0" borderId="0" xfId="0" applyNumberFormat="1" applyFont="1" applyAlignment="1" applyProtection="1">
      <alignment horizontal="right" vertical="center"/>
    </xf>
    <xf numFmtId="14" fontId="24" fillId="0" borderId="0" xfId="0" applyNumberFormat="1" applyFont="1" applyAlignment="1" applyProtection="1">
      <alignment horizontal="left" vertical="center"/>
    </xf>
    <xf numFmtId="49" fontId="24" fillId="0" borderId="0" xfId="0" applyNumberFormat="1" applyFont="1" applyAlignment="1" applyProtection="1">
      <alignment horizontal="left" vertical="center"/>
    </xf>
    <xf numFmtId="4" fontId="25" fillId="0" borderId="0" xfId="0" applyNumberFormat="1" applyFont="1" applyAlignment="1" applyProtection="1">
      <alignment vertical="center"/>
    </xf>
    <xf numFmtId="4" fontId="27" fillId="0" borderId="0" xfId="0" applyNumberFormat="1" applyFont="1" applyAlignment="1" applyProtection="1">
      <alignment horizontal="right" vertical="center"/>
    </xf>
    <xf numFmtId="2" fontId="42" fillId="0" borderId="0" xfId="0" applyNumberFormat="1" applyFont="1" applyAlignment="1" applyProtection="1">
      <alignment horizontal="center" vertical="center"/>
    </xf>
    <xf numFmtId="1" fontId="11" fillId="0" borderId="0" xfId="0" applyNumberFormat="1" applyFont="1" applyAlignment="1" applyProtection="1">
      <alignment horizontal="left" vertical="center"/>
    </xf>
    <xf numFmtId="0" fontId="11" fillId="0" borderId="0" xfId="0" applyFont="1" applyAlignment="1" applyProtection="1">
      <alignment horizontal="left" vertical="center"/>
    </xf>
    <xf numFmtId="0" fontId="2" fillId="0" borderId="0" xfId="0" applyFont="1" applyAlignment="1" applyProtection="1">
      <alignment horizontal="left" vertical="center"/>
    </xf>
    <xf numFmtId="4" fontId="27" fillId="0" borderId="0" xfId="0" applyNumberFormat="1" applyFont="1" applyAlignment="1" applyProtection="1">
      <alignment horizontal="right" vertical="center" wrapText="1"/>
    </xf>
    <xf numFmtId="0" fontId="42" fillId="0" borderId="0" xfId="0" applyFont="1" applyAlignment="1" applyProtection="1">
      <alignment vertical="center"/>
    </xf>
    <xf numFmtId="4" fontId="42" fillId="0" borderId="0" xfId="0" applyNumberFormat="1" applyFont="1" applyAlignment="1" applyProtection="1">
      <alignment horizontal="right" vertical="center"/>
    </xf>
    <xf numFmtId="1" fontId="42" fillId="0" borderId="0" xfId="0" applyNumberFormat="1" applyFont="1" applyAlignment="1" applyProtection="1">
      <alignment horizontal="center" vertical="center"/>
    </xf>
    <xf numFmtId="0" fontId="42" fillId="0" borderId="0" xfId="0" applyFont="1" applyAlignment="1" applyProtection="1">
      <alignment horizontal="center" vertical="center"/>
    </xf>
    <xf numFmtId="2" fontId="42" fillId="0" borderId="0" xfId="0" applyNumberFormat="1" applyFont="1" applyAlignment="1" applyProtection="1">
      <alignment horizontal="right" vertical="center"/>
    </xf>
    <xf numFmtId="2" fontId="27" fillId="0" borderId="0" xfId="0" applyNumberFormat="1" applyFont="1" applyAlignment="1" applyProtection="1">
      <alignment horizontal="right" vertical="center"/>
    </xf>
    <xf numFmtId="3" fontId="42" fillId="0" borderId="0" xfId="0" applyNumberFormat="1" applyFont="1" applyAlignment="1" applyProtection="1">
      <alignment horizontal="right" vertical="center"/>
    </xf>
    <xf numFmtId="10" fontId="26" fillId="0" borderId="1" xfId="0" applyNumberFormat="1" applyFont="1" applyBorder="1" applyAlignment="1" applyProtection="1">
      <alignment horizontal="left" vertical="center"/>
      <protection locked="0"/>
    </xf>
    <xf numFmtId="0" fontId="7" fillId="0" borderId="1" xfId="0" applyFont="1" applyBorder="1" applyAlignment="1">
      <alignment horizontal="justify" vertical="center" wrapText="1"/>
    </xf>
    <xf numFmtId="0" fontId="25" fillId="0" borderId="0" xfId="0" applyFont="1" applyAlignment="1" applyProtection="1">
      <alignment horizontal="left" vertical="center"/>
      <protection locked="0"/>
    </xf>
    <xf numFmtId="0" fontId="3"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center" vertical="center" wrapText="1"/>
    </xf>
    <xf numFmtId="0" fontId="0" fillId="0" borderId="0" xfId="0" applyAlignment="1">
      <alignment horizontal="left" vertical="center" wrapText="1"/>
    </xf>
    <xf numFmtId="0" fontId="8" fillId="4" borderId="0" xfId="0" applyFont="1" applyFill="1" applyAlignment="1">
      <alignment horizontal="center" vertical="center" wrapText="1"/>
    </xf>
    <xf numFmtId="0" fontId="9"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65" fontId="0" fillId="0" borderId="1" xfId="0" applyNumberFormat="1" applyBorder="1" applyAlignment="1">
      <alignment horizontal="center" vertical="center" wrapText="1"/>
    </xf>
    <xf numFmtId="165" fontId="13" fillId="0" borderId="1" xfId="0" applyNumberFormat="1" applyFont="1" applyBorder="1" applyAlignment="1">
      <alignment horizontal="center" vertical="center" wrapText="1"/>
    </xf>
    <xf numFmtId="0" fontId="8" fillId="17" borderId="0" xfId="0" applyFont="1" applyFill="1" applyAlignment="1">
      <alignment horizontal="center" vertical="center" wrapText="1"/>
    </xf>
    <xf numFmtId="0" fontId="8" fillId="18" borderId="9"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7" fillId="16" borderId="8" xfId="0" applyFont="1" applyFill="1" applyBorder="1" applyAlignment="1">
      <alignment horizontal="left" vertical="center" wrapText="1"/>
    </xf>
    <xf numFmtId="0" fontId="7" fillId="16" borderId="2" xfId="0" applyFont="1" applyFill="1" applyBorder="1" applyAlignment="1">
      <alignment horizontal="left" vertical="center" wrapText="1"/>
    </xf>
    <xf numFmtId="0" fontId="7" fillId="15" borderId="0" xfId="0" applyFont="1" applyFill="1" applyAlignment="1">
      <alignment horizontal="right" vertical="center" wrapText="1"/>
    </xf>
    <xf numFmtId="0" fontId="8" fillId="4" borderId="12"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2" fillId="0" borderId="0" xfId="0" applyFont="1" applyAlignment="1">
      <alignment horizontal="left" vertical="center" wrapText="1"/>
    </xf>
    <xf numFmtId="0" fontId="19" fillId="0" borderId="0" xfId="0" applyFont="1" applyAlignment="1">
      <alignment horizontal="center" vertical="center" wrapText="1"/>
    </xf>
    <xf numFmtId="0" fontId="7" fillId="10"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2" fillId="3" borderId="1" xfId="0" applyFont="1" applyFill="1" applyBorder="1" applyAlignment="1">
      <alignment horizontal="right" vertical="center" wrapText="1"/>
    </xf>
    <xf numFmtId="0" fontId="8" fillId="9" borderId="1" xfId="0" applyFont="1" applyFill="1" applyBorder="1" applyAlignment="1">
      <alignment horizontal="center" vertical="center" wrapText="1"/>
    </xf>
    <xf numFmtId="0" fontId="2" fillId="0" borderId="8" xfId="0" applyFont="1" applyBorder="1" applyAlignment="1">
      <alignment horizontal="center" vertical="center"/>
    </xf>
    <xf numFmtId="0" fontId="7" fillId="0" borderId="0" xfId="0" applyFont="1" applyAlignment="1">
      <alignment horizontal="justify" vertical="center" wrapText="1"/>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26" fillId="5" borderId="0" xfId="0" applyFont="1" applyFill="1" applyAlignment="1" applyProtection="1">
      <alignment horizontal="center" vertical="center" wrapText="1"/>
    </xf>
    <xf numFmtId="0" fontId="26" fillId="0" borderId="0" xfId="0" applyFont="1" applyAlignment="1" applyProtection="1">
      <alignment horizontal="left" vertical="center"/>
    </xf>
    <xf numFmtId="4" fontId="26" fillId="0" borderId="0" xfId="0" applyNumberFormat="1" applyFont="1" applyAlignment="1" applyProtection="1">
      <alignment horizontal="left" vertical="center"/>
    </xf>
    <xf numFmtId="0" fontId="26" fillId="5" borderId="0" xfId="0" applyFont="1" applyFill="1" applyAlignment="1" applyProtection="1">
      <alignment horizontal="center" vertical="center"/>
    </xf>
    <xf numFmtId="2" fontId="26" fillId="5" borderId="0" xfId="0" applyNumberFormat="1" applyFont="1" applyFill="1" applyAlignment="1" applyProtection="1">
      <alignment horizontal="center" vertical="center" wrapText="1"/>
    </xf>
    <xf numFmtId="0" fontId="30" fillId="7" borderId="0" xfId="3" applyFont="1" applyFill="1" applyAlignment="1">
      <alignment horizontal="center" vertical="center" wrapText="1"/>
    </xf>
    <xf numFmtId="0" fontId="24" fillId="0" borderId="0" xfId="3" applyFont="1" applyAlignment="1">
      <alignment horizontal="right" vertical="center" wrapText="1"/>
    </xf>
    <xf numFmtId="49" fontId="26" fillId="0" borderId="0" xfId="3" applyNumberFormat="1" applyFont="1" applyAlignment="1">
      <alignment horizontal="left" vertical="top" wrapText="1"/>
    </xf>
    <xf numFmtId="0" fontId="26" fillId="0" borderId="0" xfId="3" applyFont="1" applyAlignment="1">
      <alignment horizontal="left" vertical="top" wrapText="1"/>
    </xf>
    <xf numFmtId="0" fontId="26" fillId="4" borderId="0" xfId="3" applyFont="1" applyFill="1" applyAlignment="1">
      <alignment vertical="center"/>
    </xf>
    <xf numFmtId="0" fontId="25" fillId="0" borderId="1" xfId="3" applyFont="1" applyBorder="1" applyAlignment="1">
      <alignment horizontal="center" vertical="center" wrapText="1"/>
    </xf>
    <xf numFmtId="0" fontId="24" fillId="0" borderId="1" xfId="3" applyFont="1" applyBorder="1" applyAlignment="1">
      <alignment horizontal="left" vertical="center"/>
    </xf>
    <xf numFmtId="4" fontId="24" fillId="0" borderId="1" xfId="3" applyNumberFormat="1" applyFont="1" applyBorder="1" applyAlignment="1">
      <alignment horizontal="right" vertical="center"/>
    </xf>
    <xf numFmtId="0" fontId="24" fillId="0" borderId="1" xfId="3" applyFont="1" applyBorder="1" applyAlignment="1">
      <alignment horizontal="right" vertical="center"/>
    </xf>
    <xf numFmtId="0" fontId="26" fillId="0" borderId="0" xfId="3" applyFont="1" applyAlignment="1">
      <alignment horizontal="left" vertical="center" wrapText="1"/>
    </xf>
    <xf numFmtId="0" fontId="26" fillId="4" borderId="0" xfId="3" applyFont="1" applyFill="1" applyAlignment="1">
      <alignment horizontal="left" vertical="center" wrapText="1"/>
    </xf>
    <xf numFmtId="0" fontId="26" fillId="0" borderId="0" xfId="3" applyFont="1" applyAlignment="1">
      <alignment horizontal="center" vertical="center" wrapText="1"/>
    </xf>
    <xf numFmtId="0" fontId="25" fillId="0" borderId="1" xfId="3" applyFont="1" applyBorder="1" applyAlignment="1">
      <alignment horizontal="center" vertical="center"/>
    </xf>
    <xf numFmtId="0" fontId="24" fillId="0" borderId="0" xfId="3" applyFont="1" applyAlignment="1">
      <alignment horizontal="right" vertical="center"/>
    </xf>
    <xf numFmtId="0" fontId="23" fillId="4" borderId="1" xfId="3" applyFont="1" applyFill="1" applyBorder="1" applyAlignment="1">
      <alignment horizontal="right" vertical="center"/>
    </xf>
    <xf numFmtId="0" fontId="24" fillId="0" borderId="13" xfId="3" applyFont="1" applyBorder="1" applyAlignment="1">
      <alignment horizontal="right" vertical="center"/>
    </xf>
    <xf numFmtId="0" fontId="24" fillId="0" borderId="14" xfId="3" applyFont="1" applyBorder="1" applyAlignment="1">
      <alignment horizontal="right" vertical="center"/>
    </xf>
    <xf numFmtId="0" fontId="24" fillId="0" borderId="15" xfId="3" applyFont="1" applyBorder="1" applyAlignment="1">
      <alignment horizontal="right" vertical="center"/>
    </xf>
    <xf numFmtId="14" fontId="41" fillId="0" borderId="0" xfId="3" applyNumberFormat="1" applyFont="1" applyAlignment="1">
      <alignment horizontal="left"/>
    </xf>
    <xf numFmtId="0" fontId="41" fillId="0" borderId="0" xfId="3" applyFont="1" applyAlignment="1">
      <alignment horizontal="center" wrapText="1"/>
    </xf>
    <xf numFmtId="49" fontId="41" fillId="0" borderId="0" xfId="0" applyNumberFormat="1" applyFont="1" applyAlignment="1">
      <alignment horizontal="center" wrapText="1"/>
    </xf>
    <xf numFmtId="0" fontId="41" fillId="0" borderId="0" xfId="0" applyFont="1" applyAlignment="1">
      <alignment horizontal="center" wrapText="1"/>
    </xf>
    <xf numFmtId="0" fontId="23" fillId="0" borderId="1" xfId="3" applyFont="1" applyBorder="1" applyAlignment="1">
      <alignment horizontal="right" vertical="center"/>
    </xf>
    <xf numFmtId="0" fontId="25" fillId="0" borderId="0" xfId="3" applyFont="1" applyAlignment="1">
      <alignment horizontal="left" vertical="center" wrapText="1"/>
    </xf>
    <xf numFmtId="0" fontId="30" fillId="0" borderId="0" xfId="3" applyFont="1" applyAlignment="1">
      <alignment horizontal="center" vertical="center"/>
    </xf>
    <xf numFmtId="0" fontId="24" fillId="0" borderId="0" xfId="3" applyFont="1" applyAlignment="1">
      <alignment horizontal="center" vertical="center" wrapText="1"/>
    </xf>
    <xf numFmtId="49" fontId="41" fillId="0" borderId="0" xfId="0" applyNumberFormat="1" applyFont="1" applyAlignment="1">
      <alignment horizontal="center" vertical="center" wrapText="1"/>
    </xf>
    <xf numFmtId="0" fontId="41" fillId="0" borderId="0" xfId="0" applyFont="1" applyAlignment="1">
      <alignment horizontal="center" vertical="center" wrapText="1"/>
    </xf>
    <xf numFmtId="0" fontId="26" fillId="0" borderId="1" xfId="3" applyFont="1" applyBorder="1" applyAlignment="1">
      <alignment horizontal="center" vertical="center"/>
    </xf>
    <xf numFmtId="4" fontId="24" fillId="4" borderId="16" xfId="3" applyNumberFormat="1" applyFont="1" applyFill="1" applyBorder="1" applyAlignment="1">
      <alignment horizontal="right" vertical="center"/>
    </xf>
    <xf numFmtId="170" fontId="26" fillId="0" borderId="0" xfId="3" applyNumberFormat="1" applyFont="1" applyAlignment="1">
      <alignment horizontal="center" vertical="center"/>
    </xf>
    <xf numFmtId="4" fontId="24" fillId="0" borderId="1" xfId="0" applyNumberFormat="1" applyFont="1" applyBorder="1" applyAlignment="1">
      <alignment horizontal="right" vertical="center" wrapText="1"/>
    </xf>
    <xf numFmtId="4" fontId="24" fillId="0" borderId="1" xfId="0" applyNumberFormat="1" applyFont="1" applyBorder="1" applyAlignment="1">
      <alignment horizontal="right" vertical="center"/>
    </xf>
    <xf numFmtId="0" fontId="24" fillId="0" borderId="0" xfId="0" applyFont="1" applyAlignment="1">
      <alignment horizontal="right" vertical="center"/>
    </xf>
    <xf numFmtId="2" fontId="24" fillId="0" borderId="0" xfId="0" applyNumberFormat="1" applyFont="1" applyAlignment="1">
      <alignment horizontal="right" vertical="center" wrapText="1"/>
    </xf>
    <xf numFmtId="2" fontId="26" fillId="4" borderId="0" xfId="0" applyNumberFormat="1" applyFont="1" applyFill="1" applyAlignment="1">
      <alignment horizontal="center" vertical="center" wrapText="1"/>
    </xf>
    <xf numFmtId="2" fontId="46" fillId="0" borderId="0" xfId="0" applyNumberFormat="1" applyFont="1" applyAlignment="1">
      <alignment horizontal="left" vertical="center" wrapText="1"/>
    </xf>
    <xf numFmtId="4" fontId="26" fillId="12" borderId="0" xfId="0" applyNumberFormat="1" applyFont="1" applyFill="1" applyAlignment="1">
      <alignment horizontal="left" vertical="center"/>
    </xf>
    <xf numFmtId="0" fontId="23" fillId="11" borderId="3" xfId="0" applyFont="1" applyFill="1" applyBorder="1" applyAlignment="1">
      <alignment horizontal="center" vertical="center" wrapText="1"/>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45" fillId="0" borderId="0" xfId="0" applyFont="1" applyAlignment="1">
      <alignment horizontal="center" vertical="center"/>
    </xf>
    <xf numFmtId="0" fontId="26" fillId="12" borderId="0" xfId="0" applyFont="1" applyFill="1" applyAlignment="1">
      <alignment horizontal="center" vertical="center"/>
    </xf>
    <xf numFmtId="0" fontId="24" fillId="0" borderId="1" xfId="0" applyFont="1" applyBorder="1" applyAlignment="1">
      <alignment horizontal="right" vertical="center"/>
    </xf>
    <xf numFmtId="0" fontId="26" fillId="12" borderId="0" xfId="0" applyFont="1" applyFill="1" applyAlignment="1">
      <alignment horizontal="left" vertical="center"/>
    </xf>
    <xf numFmtId="4" fontId="25" fillId="0" borderId="0" xfId="0" applyNumberFormat="1" applyFont="1" applyAlignment="1">
      <alignment horizontal="left" vertical="center" wrapText="1"/>
    </xf>
    <xf numFmtId="14" fontId="24" fillId="0" borderId="17" xfId="0" applyNumberFormat="1" applyFont="1" applyBorder="1" applyAlignment="1">
      <alignment horizontal="left" vertical="center"/>
    </xf>
    <xf numFmtId="14" fontId="24" fillId="0" borderId="18" xfId="0" applyNumberFormat="1" applyFont="1" applyBorder="1" applyAlignment="1">
      <alignment horizontal="left" vertical="center"/>
    </xf>
    <xf numFmtId="4" fontId="25" fillId="0" borderId="0" xfId="0" applyNumberFormat="1" applyFont="1" applyAlignment="1">
      <alignment vertical="center"/>
    </xf>
    <xf numFmtId="4" fontId="24" fillId="4" borderId="1" xfId="0" applyNumberFormat="1" applyFont="1" applyFill="1" applyBorder="1" applyAlignment="1">
      <alignment horizontal="center" vertical="center"/>
    </xf>
    <xf numFmtId="4" fontId="24" fillId="4" borderId="1" xfId="0" applyNumberFormat="1" applyFont="1" applyFill="1" applyBorder="1" applyAlignment="1">
      <alignment horizontal="right" vertical="center"/>
    </xf>
  </cellXfs>
  <cellStyles count="5">
    <cellStyle name="Euro" xfId="2"/>
    <cellStyle name="Excel Built-in Currency [0] 1" xfId="4"/>
    <cellStyle name="Normale" xfId="0" builtinId="0"/>
    <cellStyle name="Normale 3" xfId="3"/>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EBF1DE"/>
      <rgbColor rgb="FFDCE6F2"/>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EEEEEE"/>
      <rgbColor rgb="FFDDDDDD"/>
      <rgbColor rgb="FFD4EA6B"/>
      <rgbColor rgb="FFBFBFBF"/>
      <rgbColor rgb="FFDDD9C3"/>
      <rgbColor rgb="FFCC99FF"/>
      <rgbColor rgb="FFFCD5B5"/>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254000</xdr:rowOff>
    </xdr:from>
    <xdr:to>
      <xdr:col>1</xdr:col>
      <xdr:colOff>457301</xdr:colOff>
      <xdr:row>4</xdr:row>
      <xdr:rowOff>31851</xdr:rowOff>
    </xdr:to>
    <xdr:pic>
      <xdr:nvPicPr>
        <xdr:cNvPr id="3" name="Immagine 2" descr="sassettalogo.png"/>
        <xdr:cNvPicPr>
          <a:picLocks noChangeAspect="1"/>
        </xdr:cNvPicPr>
      </xdr:nvPicPr>
      <xdr:blipFill>
        <a:blip xmlns:r="http://schemas.openxmlformats.org/officeDocument/2006/relationships" r:embed="rId1"/>
        <a:stretch>
          <a:fillRect/>
        </a:stretch>
      </xdr:blipFill>
      <xdr:spPr>
        <a:xfrm>
          <a:off x="342900" y="254000"/>
          <a:ext cx="724001" cy="72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25</xdr:row>
      <xdr:rowOff>86760</xdr:rowOff>
    </xdr:from>
    <xdr:to>
      <xdr:col>6</xdr:col>
      <xdr:colOff>360</xdr:colOff>
      <xdr:row>26</xdr:row>
      <xdr:rowOff>158340</xdr:rowOff>
    </xdr:to>
    <xdr:sp macro="" textlink="">
      <xdr:nvSpPr>
        <xdr:cNvPr id="2" name="Rectangle 6">
          <a:extLst>
            <a:ext uri="{FF2B5EF4-FFF2-40B4-BE49-F238E27FC236}">
              <a16:creationId xmlns="" xmlns:a16="http://schemas.microsoft.com/office/drawing/2014/main" id="{00000000-0008-0000-0900-000002000000}"/>
            </a:ext>
          </a:extLst>
        </xdr:cNvPr>
        <xdr:cNvSpPr/>
      </xdr:nvSpPr>
      <xdr:spPr>
        <a:xfrm>
          <a:off x="6198840" y="8427240"/>
          <a:ext cx="360" cy="22392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25</xdr:row>
      <xdr:rowOff>58320</xdr:rowOff>
    </xdr:from>
    <xdr:to>
      <xdr:col>6</xdr:col>
      <xdr:colOff>360</xdr:colOff>
      <xdr:row>27</xdr:row>
      <xdr:rowOff>359</xdr:rowOff>
    </xdr:to>
    <xdr:sp macro="" textlink="">
      <xdr:nvSpPr>
        <xdr:cNvPr id="3" name="Rectangle 7">
          <a:extLst>
            <a:ext uri="{FF2B5EF4-FFF2-40B4-BE49-F238E27FC236}">
              <a16:creationId xmlns="" xmlns:a16="http://schemas.microsoft.com/office/drawing/2014/main" id="{00000000-0008-0000-0900-000003000000}"/>
            </a:ext>
          </a:extLst>
        </xdr:cNvPr>
        <xdr:cNvSpPr/>
      </xdr:nvSpPr>
      <xdr:spPr>
        <a:xfrm>
          <a:off x="6198840" y="8398800"/>
          <a:ext cx="360" cy="3610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86040</xdr:rowOff>
    </xdr:from>
    <xdr:to>
      <xdr:col>6</xdr:col>
      <xdr:colOff>360</xdr:colOff>
      <xdr:row>27</xdr:row>
      <xdr:rowOff>28109</xdr:rowOff>
    </xdr:to>
    <xdr:sp macro="" textlink="">
      <xdr:nvSpPr>
        <xdr:cNvPr id="4" name="Rectangle 8">
          <a:extLst>
            <a:ext uri="{FF2B5EF4-FFF2-40B4-BE49-F238E27FC236}">
              <a16:creationId xmlns="" xmlns:a16="http://schemas.microsoft.com/office/drawing/2014/main" id="{00000000-0008-0000-0900-000004000000}"/>
            </a:ext>
          </a:extLst>
        </xdr:cNvPr>
        <xdr:cNvSpPr/>
      </xdr:nvSpPr>
      <xdr:spPr>
        <a:xfrm>
          <a:off x="6198840" y="8616960"/>
          <a:ext cx="360" cy="21636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57600</xdr:rowOff>
    </xdr:from>
    <xdr:to>
      <xdr:col>6</xdr:col>
      <xdr:colOff>360</xdr:colOff>
      <xdr:row>27</xdr:row>
      <xdr:rowOff>2600</xdr:rowOff>
    </xdr:to>
    <xdr:sp macro="" textlink="">
      <xdr:nvSpPr>
        <xdr:cNvPr id="5" name="Rectangle 11">
          <a:extLst>
            <a:ext uri="{FF2B5EF4-FFF2-40B4-BE49-F238E27FC236}">
              <a16:creationId xmlns="" xmlns:a16="http://schemas.microsoft.com/office/drawing/2014/main" id="{00000000-0008-0000-0900-000005000000}"/>
            </a:ext>
          </a:extLst>
        </xdr:cNvPr>
        <xdr:cNvSpPr/>
      </xdr:nvSpPr>
      <xdr:spPr>
        <a:xfrm>
          <a:off x="6198840" y="8588520"/>
          <a:ext cx="360" cy="21636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34</xdr:row>
      <xdr:rowOff>85680</xdr:rowOff>
    </xdr:from>
    <xdr:to>
      <xdr:col>6</xdr:col>
      <xdr:colOff>360</xdr:colOff>
      <xdr:row>35</xdr:row>
      <xdr:rowOff>27781</xdr:rowOff>
    </xdr:to>
    <xdr:sp macro="" textlink="">
      <xdr:nvSpPr>
        <xdr:cNvPr id="6" name="Rectangle 12">
          <a:extLst>
            <a:ext uri="{FF2B5EF4-FFF2-40B4-BE49-F238E27FC236}">
              <a16:creationId xmlns="" xmlns:a16="http://schemas.microsoft.com/office/drawing/2014/main" id="{00000000-0008-0000-0900-000006000000}"/>
            </a:ext>
          </a:extLst>
        </xdr:cNvPr>
        <xdr:cNvSpPr/>
      </xdr:nvSpPr>
      <xdr:spPr>
        <a:xfrm>
          <a:off x="6198840" y="11001960"/>
          <a:ext cx="360" cy="20880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34</xdr:row>
      <xdr:rowOff>57240</xdr:rowOff>
    </xdr:from>
    <xdr:to>
      <xdr:col>6</xdr:col>
      <xdr:colOff>360</xdr:colOff>
      <xdr:row>35</xdr:row>
      <xdr:rowOff>2271</xdr:rowOff>
    </xdr:to>
    <xdr:sp macro="" textlink="">
      <xdr:nvSpPr>
        <xdr:cNvPr id="7" name="Rectangle 13">
          <a:extLst>
            <a:ext uri="{FF2B5EF4-FFF2-40B4-BE49-F238E27FC236}">
              <a16:creationId xmlns="" xmlns:a16="http://schemas.microsoft.com/office/drawing/2014/main" id="{00000000-0008-0000-0900-000007000000}"/>
            </a:ext>
          </a:extLst>
        </xdr:cNvPr>
        <xdr:cNvSpPr/>
      </xdr:nvSpPr>
      <xdr:spPr>
        <a:xfrm>
          <a:off x="6198840" y="10973520"/>
          <a:ext cx="360" cy="20880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7</xdr:col>
      <xdr:colOff>1080</xdr:colOff>
      <xdr:row>34</xdr:row>
      <xdr:rowOff>85680</xdr:rowOff>
    </xdr:from>
    <xdr:to>
      <xdr:col>7</xdr:col>
      <xdr:colOff>1440</xdr:colOff>
      <xdr:row>35</xdr:row>
      <xdr:rowOff>27781</xdr:rowOff>
    </xdr:to>
    <xdr:sp macro="" textlink="">
      <xdr:nvSpPr>
        <xdr:cNvPr id="8" name="Rectangle 14">
          <a:extLst>
            <a:ext uri="{FF2B5EF4-FFF2-40B4-BE49-F238E27FC236}">
              <a16:creationId xmlns="" xmlns:a16="http://schemas.microsoft.com/office/drawing/2014/main" id="{00000000-0008-0000-0900-000008000000}"/>
            </a:ext>
          </a:extLst>
        </xdr:cNvPr>
        <xdr:cNvSpPr/>
      </xdr:nvSpPr>
      <xdr:spPr>
        <a:xfrm>
          <a:off x="7308360" y="11001960"/>
          <a:ext cx="360" cy="20880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7</xdr:col>
      <xdr:colOff>1080</xdr:colOff>
      <xdr:row>34</xdr:row>
      <xdr:rowOff>57240</xdr:rowOff>
    </xdr:from>
    <xdr:to>
      <xdr:col>7</xdr:col>
      <xdr:colOff>1440</xdr:colOff>
      <xdr:row>35</xdr:row>
      <xdr:rowOff>2271</xdr:rowOff>
    </xdr:to>
    <xdr:sp macro="" textlink="">
      <xdr:nvSpPr>
        <xdr:cNvPr id="9" name="Rectangle 15">
          <a:extLst>
            <a:ext uri="{FF2B5EF4-FFF2-40B4-BE49-F238E27FC236}">
              <a16:creationId xmlns="" xmlns:a16="http://schemas.microsoft.com/office/drawing/2014/main" id="{00000000-0008-0000-0900-000009000000}"/>
            </a:ext>
          </a:extLst>
        </xdr:cNvPr>
        <xdr:cNvSpPr/>
      </xdr:nvSpPr>
      <xdr:spPr>
        <a:xfrm>
          <a:off x="7308360" y="10973520"/>
          <a:ext cx="360" cy="20880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15</xdr:row>
      <xdr:rowOff>86760</xdr:rowOff>
    </xdr:from>
    <xdr:to>
      <xdr:col>6</xdr:col>
      <xdr:colOff>360</xdr:colOff>
      <xdr:row>16</xdr:row>
      <xdr:rowOff>28861</xdr:rowOff>
    </xdr:to>
    <xdr:sp macro="" textlink="">
      <xdr:nvSpPr>
        <xdr:cNvPr id="13" name="Rectangle 22">
          <a:extLst>
            <a:ext uri="{FF2B5EF4-FFF2-40B4-BE49-F238E27FC236}">
              <a16:creationId xmlns="" xmlns:a16="http://schemas.microsoft.com/office/drawing/2014/main" id="{00000000-0008-0000-0900-00000D000000}"/>
            </a:ext>
          </a:extLst>
        </xdr:cNvPr>
        <xdr:cNvSpPr/>
      </xdr:nvSpPr>
      <xdr:spPr>
        <a:xfrm>
          <a:off x="6198840" y="5544360"/>
          <a:ext cx="360" cy="20880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15</xdr:row>
      <xdr:rowOff>58320</xdr:rowOff>
    </xdr:from>
    <xdr:to>
      <xdr:col>6</xdr:col>
      <xdr:colOff>360</xdr:colOff>
      <xdr:row>16</xdr:row>
      <xdr:rowOff>421</xdr:rowOff>
    </xdr:to>
    <xdr:sp macro="" textlink="">
      <xdr:nvSpPr>
        <xdr:cNvPr id="14" name="Rectangle 27">
          <a:extLst>
            <a:ext uri="{FF2B5EF4-FFF2-40B4-BE49-F238E27FC236}">
              <a16:creationId xmlns="" xmlns:a16="http://schemas.microsoft.com/office/drawing/2014/main" id="{00000000-0008-0000-0900-00000E000000}"/>
            </a:ext>
          </a:extLst>
        </xdr:cNvPr>
        <xdr:cNvSpPr/>
      </xdr:nvSpPr>
      <xdr:spPr>
        <a:xfrm>
          <a:off x="6198840" y="5515920"/>
          <a:ext cx="360" cy="20880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23</xdr:row>
      <xdr:rowOff>85680</xdr:rowOff>
    </xdr:from>
    <xdr:to>
      <xdr:col>6</xdr:col>
      <xdr:colOff>360</xdr:colOff>
      <xdr:row>24</xdr:row>
      <xdr:rowOff>145020</xdr:rowOff>
    </xdr:to>
    <xdr:sp macro="" textlink="">
      <xdr:nvSpPr>
        <xdr:cNvPr id="15" name="Rectangle 9">
          <a:extLst>
            <a:ext uri="{FF2B5EF4-FFF2-40B4-BE49-F238E27FC236}">
              <a16:creationId xmlns="" xmlns:a16="http://schemas.microsoft.com/office/drawing/2014/main" id="{00000000-0008-0000-0900-00000F000000}"/>
            </a:ext>
          </a:extLst>
        </xdr:cNvPr>
        <xdr:cNvSpPr/>
      </xdr:nvSpPr>
      <xdr:spPr>
        <a:xfrm>
          <a:off x="6198840" y="7989480"/>
          <a:ext cx="360" cy="2674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23</xdr:row>
      <xdr:rowOff>57240</xdr:rowOff>
    </xdr:from>
    <xdr:to>
      <xdr:col>6</xdr:col>
      <xdr:colOff>360</xdr:colOff>
      <xdr:row>24</xdr:row>
      <xdr:rowOff>116580</xdr:rowOff>
    </xdr:to>
    <xdr:sp macro="" textlink="">
      <xdr:nvSpPr>
        <xdr:cNvPr id="16" name="Rectangle 1">
          <a:extLst>
            <a:ext uri="{FF2B5EF4-FFF2-40B4-BE49-F238E27FC236}">
              <a16:creationId xmlns="" xmlns:a16="http://schemas.microsoft.com/office/drawing/2014/main" id="{00000000-0008-0000-0900-000010000000}"/>
            </a:ext>
          </a:extLst>
        </xdr:cNvPr>
        <xdr:cNvSpPr/>
      </xdr:nvSpPr>
      <xdr:spPr>
        <a:xfrm>
          <a:off x="6198840" y="7961040"/>
          <a:ext cx="360" cy="2674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24</xdr:row>
      <xdr:rowOff>86760</xdr:rowOff>
    </xdr:from>
    <xdr:to>
      <xdr:col>6</xdr:col>
      <xdr:colOff>360</xdr:colOff>
      <xdr:row>25</xdr:row>
      <xdr:rowOff>158341</xdr:rowOff>
    </xdr:to>
    <xdr:sp macro="" textlink="">
      <xdr:nvSpPr>
        <xdr:cNvPr id="17" name="Rectangle 2">
          <a:extLst>
            <a:ext uri="{FF2B5EF4-FFF2-40B4-BE49-F238E27FC236}">
              <a16:creationId xmlns="" xmlns:a16="http://schemas.microsoft.com/office/drawing/2014/main" id="{00000000-0008-0000-0900-000011000000}"/>
            </a:ext>
          </a:extLst>
        </xdr:cNvPr>
        <xdr:cNvSpPr/>
      </xdr:nvSpPr>
      <xdr:spPr>
        <a:xfrm>
          <a:off x="6198840" y="8236800"/>
          <a:ext cx="360" cy="22392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24</xdr:row>
      <xdr:rowOff>58320</xdr:rowOff>
    </xdr:from>
    <xdr:to>
      <xdr:col>6</xdr:col>
      <xdr:colOff>360</xdr:colOff>
      <xdr:row>26</xdr:row>
      <xdr:rowOff>114361</xdr:rowOff>
    </xdr:to>
    <xdr:sp macro="" textlink="">
      <xdr:nvSpPr>
        <xdr:cNvPr id="18" name="Rectangle 5">
          <a:extLst>
            <a:ext uri="{FF2B5EF4-FFF2-40B4-BE49-F238E27FC236}">
              <a16:creationId xmlns="" xmlns:a16="http://schemas.microsoft.com/office/drawing/2014/main" id="{00000000-0008-0000-0900-000012000000}"/>
            </a:ext>
          </a:extLst>
        </xdr:cNvPr>
        <xdr:cNvSpPr/>
      </xdr:nvSpPr>
      <xdr:spPr>
        <a:xfrm>
          <a:off x="6198840" y="8208360"/>
          <a:ext cx="360" cy="36072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24</xdr:row>
      <xdr:rowOff>85680</xdr:rowOff>
    </xdr:from>
    <xdr:to>
      <xdr:col>6</xdr:col>
      <xdr:colOff>360</xdr:colOff>
      <xdr:row>25</xdr:row>
      <xdr:rowOff>145021</xdr:rowOff>
    </xdr:to>
    <xdr:sp macro="" textlink="">
      <xdr:nvSpPr>
        <xdr:cNvPr id="19" name="Rectangle 9">
          <a:extLst>
            <a:ext uri="{FF2B5EF4-FFF2-40B4-BE49-F238E27FC236}">
              <a16:creationId xmlns="" xmlns:a16="http://schemas.microsoft.com/office/drawing/2014/main" id="{00000000-0008-0000-0900-000013000000}"/>
            </a:ext>
          </a:extLst>
        </xdr:cNvPr>
        <xdr:cNvSpPr/>
      </xdr:nvSpPr>
      <xdr:spPr>
        <a:xfrm>
          <a:off x="5867400" y="81057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24</xdr:row>
      <xdr:rowOff>57240</xdr:rowOff>
    </xdr:from>
    <xdr:to>
      <xdr:col>6</xdr:col>
      <xdr:colOff>360</xdr:colOff>
      <xdr:row>25</xdr:row>
      <xdr:rowOff>116581</xdr:rowOff>
    </xdr:to>
    <xdr:sp macro="" textlink="">
      <xdr:nvSpPr>
        <xdr:cNvPr id="20" name="Rectangle 1">
          <a:extLst>
            <a:ext uri="{FF2B5EF4-FFF2-40B4-BE49-F238E27FC236}">
              <a16:creationId xmlns="" xmlns:a16="http://schemas.microsoft.com/office/drawing/2014/main" id="{00000000-0008-0000-0900-000014000000}"/>
            </a:ext>
          </a:extLst>
        </xdr:cNvPr>
        <xdr:cNvSpPr/>
      </xdr:nvSpPr>
      <xdr:spPr>
        <a:xfrm>
          <a:off x="5867400" y="80772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25</xdr:row>
      <xdr:rowOff>86760</xdr:rowOff>
    </xdr:from>
    <xdr:to>
      <xdr:col>6</xdr:col>
      <xdr:colOff>360</xdr:colOff>
      <xdr:row>26</xdr:row>
      <xdr:rowOff>158340</xdr:rowOff>
    </xdr:to>
    <xdr:sp macro="" textlink="">
      <xdr:nvSpPr>
        <xdr:cNvPr id="21" name="Rectangle 2">
          <a:extLst>
            <a:ext uri="{FF2B5EF4-FFF2-40B4-BE49-F238E27FC236}">
              <a16:creationId xmlns="" xmlns:a16="http://schemas.microsoft.com/office/drawing/2014/main" id="{00000000-0008-0000-0900-000015000000}"/>
            </a:ext>
          </a:extLst>
        </xdr:cNvPr>
        <xdr:cNvSpPr/>
      </xdr:nvSpPr>
      <xdr:spPr>
        <a:xfrm>
          <a:off x="5867400" y="8411610"/>
          <a:ext cx="360" cy="3382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25</xdr:row>
      <xdr:rowOff>85680</xdr:rowOff>
    </xdr:from>
    <xdr:to>
      <xdr:col>6</xdr:col>
      <xdr:colOff>360</xdr:colOff>
      <xdr:row>26</xdr:row>
      <xdr:rowOff>145020</xdr:rowOff>
    </xdr:to>
    <xdr:sp macro="" textlink="">
      <xdr:nvSpPr>
        <xdr:cNvPr id="22" name="Rectangle 9">
          <a:extLst>
            <a:ext uri="{FF2B5EF4-FFF2-40B4-BE49-F238E27FC236}">
              <a16:creationId xmlns="" xmlns:a16="http://schemas.microsoft.com/office/drawing/2014/main" id="{00000000-0008-0000-0900-000016000000}"/>
            </a:ext>
          </a:extLst>
        </xdr:cNvPr>
        <xdr:cNvSpPr/>
      </xdr:nvSpPr>
      <xdr:spPr>
        <a:xfrm>
          <a:off x="5867400" y="81057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25</xdr:row>
      <xdr:rowOff>57240</xdr:rowOff>
    </xdr:from>
    <xdr:to>
      <xdr:col>6</xdr:col>
      <xdr:colOff>360</xdr:colOff>
      <xdr:row>26</xdr:row>
      <xdr:rowOff>116580</xdr:rowOff>
    </xdr:to>
    <xdr:sp macro="" textlink="">
      <xdr:nvSpPr>
        <xdr:cNvPr id="23" name="Rectangle 1">
          <a:extLst>
            <a:ext uri="{FF2B5EF4-FFF2-40B4-BE49-F238E27FC236}">
              <a16:creationId xmlns="" xmlns:a16="http://schemas.microsoft.com/office/drawing/2014/main" id="{00000000-0008-0000-0900-000017000000}"/>
            </a:ext>
          </a:extLst>
        </xdr:cNvPr>
        <xdr:cNvSpPr/>
      </xdr:nvSpPr>
      <xdr:spPr>
        <a:xfrm>
          <a:off x="5867400" y="80772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86760</xdr:rowOff>
    </xdr:from>
    <xdr:to>
      <xdr:col>6</xdr:col>
      <xdr:colOff>360</xdr:colOff>
      <xdr:row>27</xdr:row>
      <xdr:rowOff>101189</xdr:rowOff>
    </xdr:to>
    <xdr:sp macro="" textlink="">
      <xdr:nvSpPr>
        <xdr:cNvPr id="24" name="Rectangle 2">
          <a:extLst>
            <a:ext uri="{FF2B5EF4-FFF2-40B4-BE49-F238E27FC236}">
              <a16:creationId xmlns="" xmlns:a16="http://schemas.microsoft.com/office/drawing/2014/main" id="{00000000-0008-0000-0900-000018000000}"/>
            </a:ext>
          </a:extLst>
        </xdr:cNvPr>
        <xdr:cNvSpPr/>
      </xdr:nvSpPr>
      <xdr:spPr>
        <a:xfrm>
          <a:off x="5867400" y="8411610"/>
          <a:ext cx="360" cy="3382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85680</xdr:rowOff>
    </xdr:from>
    <xdr:to>
      <xdr:col>6</xdr:col>
      <xdr:colOff>360</xdr:colOff>
      <xdr:row>27</xdr:row>
      <xdr:rowOff>87869</xdr:rowOff>
    </xdr:to>
    <xdr:sp macro="" textlink="">
      <xdr:nvSpPr>
        <xdr:cNvPr id="25" name="Rectangle 9">
          <a:extLst>
            <a:ext uri="{FF2B5EF4-FFF2-40B4-BE49-F238E27FC236}">
              <a16:creationId xmlns="" xmlns:a16="http://schemas.microsoft.com/office/drawing/2014/main" id="{00000000-0008-0000-0900-000019000000}"/>
            </a:ext>
          </a:extLst>
        </xdr:cNvPr>
        <xdr:cNvSpPr/>
      </xdr:nvSpPr>
      <xdr:spPr>
        <a:xfrm>
          <a:off x="5867400" y="84105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57240</xdr:rowOff>
    </xdr:from>
    <xdr:to>
      <xdr:col>6</xdr:col>
      <xdr:colOff>360</xdr:colOff>
      <xdr:row>27</xdr:row>
      <xdr:rowOff>59429</xdr:rowOff>
    </xdr:to>
    <xdr:sp macro="" textlink="">
      <xdr:nvSpPr>
        <xdr:cNvPr id="26" name="Rectangle 1">
          <a:extLst>
            <a:ext uri="{FF2B5EF4-FFF2-40B4-BE49-F238E27FC236}">
              <a16:creationId xmlns="" xmlns:a16="http://schemas.microsoft.com/office/drawing/2014/main" id="{00000000-0008-0000-0900-00001A000000}"/>
            </a:ext>
          </a:extLst>
        </xdr:cNvPr>
        <xdr:cNvSpPr/>
      </xdr:nvSpPr>
      <xdr:spPr>
        <a:xfrm>
          <a:off x="5867400" y="83820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85680</xdr:rowOff>
    </xdr:from>
    <xdr:to>
      <xdr:col>6</xdr:col>
      <xdr:colOff>360</xdr:colOff>
      <xdr:row>27</xdr:row>
      <xdr:rowOff>87869</xdr:rowOff>
    </xdr:to>
    <xdr:sp macro="" textlink="">
      <xdr:nvSpPr>
        <xdr:cNvPr id="27" name="Rectangle 9">
          <a:extLst>
            <a:ext uri="{FF2B5EF4-FFF2-40B4-BE49-F238E27FC236}">
              <a16:creationId xmlns="" xmlns:a16="http://schemas.microsoft.com/office/drawing/2014/main" id="{00000000-0008-0000-0900-00001B000000}"/>
            </a:ext>
          </a:extLst>
        </xdr:cNvPr>
        <xdr:cNvSpPr/>
      </xdr:nvSpPr>
      <xdr:spPr>
        <a:xfrm>
          <a:off x="5867400" y="81057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26</xdr:row>
      <xdr:rowOff>57240</xdr:rowOff>
    </xdr:from>
    <xdr:to>
      <xdr:col>6</xdr:col>
      <xdr:colOff>360</xdr:colOff>
      <xdr:row>27</xdr:row>
      <xdr:rowOff>59429</xdr:rowOff>
    </xdr:to>
    <xdr:sp macro="" textlink="">
      <xdr:nvSpPr>
        <xdr:cNvPr id="28" name="Rectangle 1">
          <a:extLst>
            <a:ext uri="{FF2B5EF4-FFF2-40B4-BE49-F238E27FC236}">
              <a16:creationId xmlns="" xmlns:a16="http://schemas.microsoft.com/office/drawing/2014/main" id="{00000000-0008-0000-0900-00001C000000}"/>
            </a:ext>
          </a:extLst>
        </xdr:cNvPr>
        <xdr:cNvSpPr/>
      </xdr:nvSpPr>
      <xdr:spPr>
        <a:xfrm>
          <a:off x="5867400" y="80772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27</xdr:row>
      <xdr:rowOff>86760</xdr:rowOff>
    </xdr:from>
    <xdr:to>
      <xdr:col>6</xdr:col>
      <xdr:colOff>360</xdr:colOff>
      <xdr:row>28</xdr:row>
      <xdr:rowOff>101190</xdr:rowOff>
    </xdr:to>
    <xdr:sp macro="" textlink="">
      <xdr:nvSpPr>
        <xdr:cNvPr id="29" name="Rectangle 2">
          <a:extLst>
            <a:ext uri="{FF2B5EF4-FFF2-40B4-BE49-F238E27FC236}">
              <a16:creationId xmlns="" xmlns:a16="http://schemas.microsoft.com/office/drawing/2014/main" id="{00000000-0008-0000-0900-00001D000000}"/>
            </a:ext>
          </a:extLst>
        </xdr:cNvPr>
        <xdr:cNvSpPr/>
      </xdr:nvSpPr>
      <xdr:spPr>
        <a:xfrm>
          <a:off x="5867400" y="8411610"/>
          <a:ext cx="360" cy="3382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27</xdr:row>
      <xdr:rowOff>85680</xdr:rowOff>
    </xdr:from>
    <xdr:to>
      <xdr:col>6</xdr:col>
      <xdr:colOff>360</xdr:colOff>
      <xdr:row>28</xdr:row>
      <xdr:rowOff>87870</xdr:rowOff>
    </xdr:to>
    <xdr:sp macro="" textlink="">
      <xdr:nvSpPr>
        <xdr:cNvPr id="30" name="Rectangle 9">
          <a:extLst>
            <a:ext uri="{FF2B5EF4-FFF2-40B4-BE49-F238E27FC236}">
              <a16:creationId xmlns="" xmlns:a16="http://schemas.microsoft.com/office/drawing/2014/main" id="{00000000-0008-0000-0900-00001E000000}"/>
            </a:ext>
          </a:extLst>
        </xdr:cNvPr>
        <xdr:cNvSpPr/>
      </xdr:nvSpPr>
      <xdr:spPr>
        <a:xfrm>
          <a:off x="5867400" y="84105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27</xdr:row>
      <xdr:rowOff>57240</xdr:rowOff>
    </xdr:from>
    <xdr:to>
      <xdr:col>6</xdr:col>
      <xdr:colOff>360</xdr:colOff>
      <xdr:row>28</xdr:row>
      <xdr:rowOff>59430</xdr:rowOff>
    </xdr:to>
    <xdr:sp macro="" textlink="">
      <xdr:nvSpPr>
        <xdr:cNvPr id="31" name="Rectangle 1">
          <a:extLst>
            <a:ext uri="{FF2B5EF4-FFF2-40B4-BE49-F238E27FC236}">
              <a16:creationId xmlns="" xmlns:a16="http://schemas.microsoft.com/office/drawing/2014/main" id="{00000000-0008-0000-0900-00001F000000}"/>
            </a:ext>
          </a:extLst>
        </xdr:cNvPr>
        <xdr:cNvSpPr/>
      </xdr:nvSpPr>
      <xdr:spPr>
        <a:xfrm>
          <a:off x="5867400" y="83820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27</xdr:row>
      <xdr:rowOff>85680</xdr:rowOff>
    </xdr:from>
    <xdr:to>
      <xdr:col>6</xdr:col>
      <xdr:colOff>360</xdr:colOff>
      <xdr:row>28</xdr:row>
      <xdr:rowOff>87870</xdr:rowOff>
    </xdr:to>
    <xdr:sp macro="" textlink="">
      <xdr:nvSpPr>
        <xdr:cNvPr id="32" name="Rectangle 9">
          <a:extLst>
            <a:ext uri="{FF2B5EF4-FFF2-40B4-BE49-F238E27FC236}">
              <a16:creationId xmlns="" xmlns:a16="http://schemas.microsoft.com/office/drawing/2014/main" id="{00000000-0008-0000-0900-000020000000}"/>
            </a:ext>
          </a:extLst>
        </xdr:cNvPr>
        <xdr:cNvSpPr/>
      </xdr:nvSpPr>
      <xdr:spPr>
        <a:xfrm>
          <a:off x="5867400" y="81057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27</xdr:row>
      <xdr:rowOff>57240</xdr:rowOff>
    </xdr:from>
    <xdr:to>
      <xdr:col>6</xdr:col>
      <xdr:colOff>360</xdr:colOff>
      <xdr:row>28</xdr:row>
      <xdr:rowOff>59430</xdr:rowOff>
    </xdr:to>
    <xdr:sp macro="" textlink="">
      <xdr:nvSpPr>
        <xdr:cNvPr id="33" name="Rectangle 1">
          <a:extLst>
            <a:ext uri="{FF2B5EF4-FFF2-40B4-BE49-F238E27FC236}">
              <a16:creationId xmlns="" xmlns:a16="http://schemas.microsoft.com/office/drawing/2014/main" id="{00000000-0008-0000-0900-000021000000}"/>
            </a:ext>
          </a:extLst>
        </xdr:cNvPr>
        <xdr:cNvSpPr/>
      </xdr:nvSpPr>
      <xdr:spPr>
        <a:xfrm>
          <a:off x="5867400" y="80772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28</xdr:row>
      <xdr:rowOff>86760</xdr:rowOff>
    </xdr:from>
    <xdr:to>
      <xdr:col>6</xdr:col>
      <xdr:colOff>360</xdr:colOff>
      <xdr:row>29</xdr:row>
      <xdr:rowOff>101190</xdr:rowOff>
    </xdr:to>
    <xdr:sp macro="" textlink="">
      <xdr:nvSpPr>
        <xdr:cNvPr id="34" name="Rectangle 2">
          <a:extLst>
            <a:ext uri="{FF2B5EF4-FFF2-40B4-BE49-F238E27FC236}">
              <a16:creationId xmlns="" xmlns:a16="http://schemas.microsoft.com/office/drawing/2014/main" id="{00000000-0008-0000-0900-000022000000}"/>
            </a:ext>
          </a:extLst>
        </xdr:cNvPr>
        <xdr:cNvSpPr/>
      </xdr:nvSpPr>
      <xdr:spPr>
        <a:xfrm>
          <a:off x="5867400" y="8411610"/>
          <a:ext cx="360" cy="33828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28</xdr:row>
      <xdr:rowOff>85680</xdr:rowOff>
    </xdr:from>
    <xdr:to>
      <xdr:col>6</xdr:col>
      <xdr:colOff>360</xdr:colOff>
      <xdr:row>29</xdr:row>
      <xdr:rowOff>87870</xdr:rowOff>
    </xdr:to>
    <xdr:sp macro="" textlink="">
      <xdr:nvSpPr>
        <xdr:cNvPr id="35" name="Rectangle 9">
          <a:extLst>
            <a:ext uri="{FF2B5EF4-FFF2-40B4-BE49-F238E27FC236}">
              <a16:creationId xmlns="" xmlns:a16="http://schemas.microsoft.com/office/drawing/2014/main" id="{00000000-0008-0000-0900-000023000000}"/>
            </a:ext>
          </a:extLst>
        </xdr:cNvPr>
        <xdr:cNvSpPr/>
      </xdr:nvSpPr>
      <xdr:spPr>
        <a:xfrm>
          <a:off x="5867400" y="841053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0</xdr:colOff>
      <xdr:row>28</xdr:row>
      <xdr:rowOff>57240</xdr:rowOff>
    </xdr:from>
    <xdr:to>
      <xdr:col>6</xdr:col>
      <xdr:colOff>360</xdr:colOff>
      <xdr:row>29</xdr:row>
      <xdr:rowOff>59430</xdr:rowOff>
    </xdr:to>
    <xdr:sp macro="" textlink="">
      <xdr:nvSpPr>
        <xdr:cNvPr id="36" name="Rectangle 1">
          <a:extLst>
            <a:ext uri="{FF2B5EF4-FFF2-40B4-BE49-F238E27FC236}">
              <a16:creationId xmlns="" xmlns:a16="http://schemas.microsoft.com/office/drawing/2014/main" id="{00000000-0008-0000-0900-000024000000}"/>
            </a:ext>
          </a:extLst>
        </xdr:cNvPr>
        <xdr:cNvSpPr/>
      </xdr:nvSpPr>
      <xdr:spPr>
        <a:xfrm>
          <a:off x="5867400" y="8382090"/>
          <a:ext cx="360" cy="32604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2"/>
  <dimension ref="B1:I35"/>
  <sheetViews>
    <sheetView showGridLines="0" zoomScale="150" zoomScaleNormal="150" workbookViewId="0">
      <selection activeCell="C6" sqref="C6:F6"/>
    </sheetView>
  </sheetViews>
  <sheetFormatPr defaultColWidth="9.140625" defaultRowHeight="12.75"/>
  <sheetData>
    <row r="1" spans="2:9" ht="20.25">
      <c r="C1" s="1"/>
      <c r="D1" s="1"/>
      <c r="E1" s="1"/>
      <c r="F1" s="1"/>
      <c r="G1" s="1"/>
      <c r="H1" s="1"/>
      <c r="I1" s="1"/>
    </row>
    <row r="2" spans="2:9" ht="20.25">
      <c r="C2" s="291" t="s">
        <v>290</v>
      </c>
      <c r="D2" s="291"/>
      <c r="E2" s="291"/>
      <c r="F2" s="291"/>
      <c r="G2" s="291"/>
      <c r="H2" s="291"/>
      <c r="I2" s="291"/>
    </row>
    <row r="3" spans="2:9" ht="20.25">
      <c r="C3" s="291" t="s">
        <v>291</v>
      </c>
      <c r="D3" s="291"/>
      <c r="E3" s="291"/>
      <c r="F3" s="291"/>
      <c r="G3" s="291"/>
      <c r="H3" s="291"/>
      <c r="I3" s="291"/>
    </row>
    <row r="6" spans="2:9">
      <c r="C6" s="292" t="s">
        <v>0</v>
      </c>
      <c r="D6" s="292"/>
      <c r="E6" s="292"/>
      <c r="F6" s="292"/>
    </row>
    <row r="16" spans="2:9" ht="15" customHeight="1">
      <c r="B16" s="293" t="s">
        <v>292</v>
      </c>
      <c r="C16" s="293"/>
      <c r="D16" s="293"/>
      <c r="E16" s="293"/>
      <c r="F16" s="293"/>
      <c r="G16" s="293"/>
      <c r="H16" s="293"/>
    </row>
    <row r="17" spans="2:8" ht="15" customHeight="1">
      <c r="B17" s="293"/>
      <c r="C17" s="293"/>
      <c r="D17" s="293"/>
      <c r="E17" s="293"/>
      <c r="F17" s="293"/>
      <c r="G17" s="293"/>
      <c r="H17" s="293"/>
    </row>
    <row r="18" spans="2:8" ht="15" customHeight="1">
      <c r="B18" s="293"/>
      <c r="C18" s="293"/>
      <c r="D18" s="293"/>
      <c r="E18" s="293"/>
      <c r="F18" s="293"/>
      <c r="G18" s="293"/>
      <c r="H18" s="293"/>
    </row>
    <row r="19" spans="2:8" ht="15" customHeight="1">
      <c r="B19" s="293"/>
      <c r="C19" s="293"/>
      <c r="D19" s="293"/>
      <c r="E19" s="293"/>
      <c r="F19" s="293"/>
      <c r="G19" s="293"/>
      <c r="H19" s="293"/>
    </row>
    <row r="20" spans="2:8" ht="15" customHeight="1">
      <c r="B20" s="293"/>
      <c r="C20" s="293"/>
      <c r="D20" s="293"/>
      <c r="E20" s="293"/>
      <c r="F20" s="293"/>
      <c r="G20" s="293"/>
      <c r="H20" s="293"/>
    </row>
    <row r="21" spans="2:8" ht="15" customHeight="1">
      <c r="B21" s="293"/>
      <c r="C21" s="293"/>
      <c r="D21" s="293"/>
      <c r="E21" s="293"/>
      <c r="F21" s="293"/>
      <c r="G21" s="293"/>
      <c r="H21" s="293"/>
    </row>
    <row r="22" spans="2:8" ht="15" customHeight="1">
      <c r="B22" s="293"/>
      <c r="C22" s="293"/>
      <c r="D22" s="293"/>
      <c r="E22" s="293"/>
      <c r="F22" s="293"/>
      <c r="G22" s="293"/>
      <c r="H22" s="293"/>
    </row>
    <row r="23" spans="2:8" ht="15" customHeight="1">
      <c r="B23" s="293"/>
      <c r="C23" s="293"/>
      <c r="D23" s="293"/>
      <c r="E23" s="293"/>
      <c r="F23" s="293"/>
      <c r="G23" s="293"/>
      <c r="H23" s="293"/>
    </row>
    <row r="24" spans="2:8" ht="15" customHeight="1">
      <c r="B24" s="293"/>
      <c r="C24" s="293"/>
      <c r="D24" s="293"/>
      <c r="E24" s="293"/>
      <c r="F24" s="293"/>
      <c r="G24" s="293"/>
      <c r="H24" s="293"/>
    </row>
    <row r="25" spans="2:8" ht="15" customHeight="1">
      <c r="B25" s="293"/>
      <c r="C25" s="293"/>
      <c r="D25" s="293"/>
      <c r="E25" s="293"/>
      <c r="F25" s="293"/>
      <c r="G25" s="293"/>
      <c r="H25" s="293"/>
    </row>
    <row r="26" spans="2:8" ht="15" customHeight="1">
      <c r="B26" s="293"/>
      <c r="C26" s="293"/>
      <c r="D26" s="293"/>
      <c r="E26" s="293"/>
      <c r="F26" s="293"/>
      <c r="G26" s="293"/>
      <c r="H26" s="293"/>
    </row>
    <row r="27" spans="2:8" ht="15" customHeight="1">
      <c r="B27" s="293"/>
      <c r="C27" s="293"/>
      <c r="D27" s="293"/>
      <c r="E27" s="293"/>
      <c r="F27" s="293"/>
      <c r="G27" s="293"/>
      <c r="H27" s="293"/>
    </row>
    <row r="28" spans="2:8" ht="12" customHeight="1">
      <c r="B28" s="293"/>
      <c r="C28" s="293"/>
      <c r="D28" s="293"/>
      <c r="E28" s="293"/>
      <c r="F28" s="293"/>
      <c r="G28" s="293"/>
      <c r="H28" s="293"/>
    </row>
    <row r="29" spans="2:8" ht="14.25" customHeight="1">
      <c r="B29" s="293"/>
      <c r="C29" s="293"/>
      <c r="D29" s="293"/>
      <c r="E29" s="293"/>
      <c r="F29" s="293"/>
      <c r="G29" s="293"/>
      <c r="H29" s="293"/>
    </row>
    <row r="30" spans="2:8" ht="24.75" customHeight="1">
      <c r="B30" s="294" t="s">
        <v>1</v>
      </c>
      <c r="C30" s="294"/>
      <c r="D30" s="294"/>
      <c r="E30" s="294"/>
      <c r="F30" s="294"/>
      <c r="G30" s="294"/>
      <c r="H30" s="294"/>
    </row>
    <row r="31" spans="2:8" ht="27.75" customHeight="1">
      <c r="B31" s="294"/>
      <c r="C31" s="294"/>
      <c r="D31" s="294"/>
      <c r="E31" s="294"/>
      <c r="F31" s="294"/>
      <c r="G31" s="294"/>
      <c r="H31" s="294"/>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2"/>
      <c r="C35" s="2"/>
      <c r="D35" s="2"/>
      <c r="E35" s="2"/>
      <c r="F35" s="2"/>
      <c r="G35" s="2"/>
      <c r="H35" s="2"/>
    </row>
  </sheetData>
  <sheetProtection password="DD79" sheet="1" objects="1" scenarios="1" selectLockedCells="1" selectUnlockedCells="1"/>
  <mergeCells count="5">
    <mergeCell ref="C2:I2"/>
    <mergeCell ref="C3:I3"/>
    <mergeCell ref="C6:F6"/>
    <mergeCell ref="B16:H29"/>
    <mergeCell ref="B30:H31"/>
  </mergeCells>
  <pageMargins left="1.07222222222222" right="0.75" top="0.40763888888888899" bottom="0.420833333333333" header="0.511811023622047" footer="0.511811023622047"/>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Foglio10"/>
  <dimension ref="A1:AMJ42"/>
  <sheetViews>
    <sheetView showGridLines="0" zoomScale="130" zoomScaleNormal="130" workbookViewId="0">
      <selection activeCell="B44" sqref="B44"/>
    </sheetView>
  </sheetViews>
  <sheetFormatPr defaultColWidth="9.140625" defaultRowHeight="14.25"/>
  <cols>
    <col min="1" max="1" width="7" style="57" customWidth="1"/>
    <col min="2" max="2" width="17.140625" style="57" customWidth="1"/>
    <col min="3" max="3" width="18.140625" style="57" customWidth="1"/>
    <col min="4" max="4" width="12.28515625" style="57" customWidth="1"/>
    <col min="5" max="5" width="11.28515625" style="57" customWidth="1"/>
    <col min="6" max="6" width="16.85546875" style="57" customWidth="1"/>
    <col min="7" max="7" width="15.7109375" style="57" customWidth="1"/>
    <col min="8" max="8" width="13.5703125" style="57" customWidth="1"/>
    <col min="9" max="9" width="10.28515625" style="57" customWidth="1"/>
    <col min="10" max="64" width="9.140625" style="65"/>
    <col min="65" max="1024" width="9.140625" style="66"/>
  </cols>
  <sheetData>
    <row r="1" spans="1:64" ht="27.75" customHeight="1">
      <c r="A1" s="330" t="s">
        <v>205</v>
      </c>
      <c r="B1" s="330"/>
      <c r="C1" s="330"/>
      <c r="D1" s="330"/>
      <c r="E1" s="330"/>
      <c r="F1" s="330"/>
      <c r="G1" s="330"/>
      <c r="H1" s="330"/>
      <c r="I1" s="330"/>
    </row>
    <row r="2" spans="1:64" ht="25.5" customHeight="1">
      <c r="A2" s="331" t="s">
        <v>230</v>
      </c>
      <c r="B2" s="331"/>
      <c r="C2" s="137" t="str">
        <f>DATI!B2</f>
        <v>P/2023/19</v>
      </c>
      <c r="D2" s="332"/>
      <c r="E2" s="333"/>
      <c r="F2" s="333"/>
      <c r="G2" s="333"/>
      <c r="H2" s="333"/>
      <c r="I2" s="333"/>
    </row>
    <row r="3" spans="1:64" ht="23.25" customHeight="1">
      <c r="A3" s="334" t="s">
        <v>209</v>
      </c>
      <c r="B3" s="334"/>
      <c r="C3" s="334"/>
      <c r="D3" s="334"/>
      <c r="E3" s="334"/>
      <c r="F3" s="334"/>
      <c r="G3" s="334"/>
      <c r="H3" s="334"/>
      <c r="I3" s="334"/>
    </row>
    <row r="4" spans="1:64" s="16" customFormat="1" ht="24.75" customHeight="1">
      <c r="A4" s="335" t="s">
        <v>176</v>
      </c>
      <c r="B4" s="335"/>
      <c r="C4" s="175" t="s">
        <v>177</v>
      </c>
      <c r="D4" s="335" t="s">
        <v>178</v>
      </c>
      <c r="E4" s="335"/>
      <c r="F4" s="175" t="s">
        <v>174</v>
      </c>
      <c r="G4" s="175" t="s">
        <v>175</v>
      </c>
      <c r="H4" s="175" t="s">
        <v>183</v>
      </c>
      <c r="I4" s="48"/>
      <c r="J4" s="67"/>
      <c r="K4" s="68"/>
      <c r="L4" s="66"/>
      <c r="M4" s="66"/>
      <c r="N4" s="66"/>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20.100000000000001" customHeight="1">
      <c r="A5" s="336" t="s">
        <v>221</v>
      </c>
      <c r="B5" s="336"/>
      <c r="C5" s="176">
        <f>DATI!A18</f>
        <v>0</v>
      </c>
      <c r="D5" s="337">
        <f>DATI!A19</f>
        <v>0</v>
      </c>
      <c r="E5" s="337"/>
      <c r="F5" s="214" t="str">
        <f>IF(D5=0," ",D5/E10)</f>
        <v xml:space="preserve"> </v>
      </c>
      <c r="G5" s="177">
        <v>0</v>
      </c>
      <c r="H5" s="133" t="str">
        <f>IF(F5=" "," ",F5*G5)</f>
        <v xml:space="preserve"> </v>
      </c>
      <c r="I5" s="49"/>
    </row>
    <row r="6" spans="1:64" ht="20.100000000000001" customHeight="1">
      <c r="A6" s="336" t="s">
        <v>222</v>
      </c>
      <c r="B6" s="336"/>
      <c r="C6" s="176">
        <f>DATI!A20</f>
        <v>0</v>
      </c>
      <c r="D6" s="337">
        <f>DATI!A21</f>
        <v>0</v>
      </c>
      <c r="E6" s="337"/>
      <c r="F6" s="214" t="str">
        <f>IF(D6=0," ",D6/E10)</f>
        <v xml:space="preserve"> </v>
      </c>
      <c r="G6" s="177">
        <v>5</v>
      </c>
      <c r="H6" s="133" t="str">
        <f>IF(F6=" "," ",F6*G6)</f>
        <v xml:space="preserve"> </v>
      </c>
      <c r="I6" s="49"/>
    </row>
    <row r="7" spans="1:64" ht="20.100000000000001" customHeight="1">
      <c r="A7" s="336" t="s">
        <v>223</v>
      </c>
      <c r="B7" s="336"/>
      <c r="C7" s="176">
        <f>DATI!A22</f>
        <v>0</v>
      </c>
      <c r="D7" s="337">
        <f>DATI!A23</f>
        <v>0</v>
      </c>
      <c r="E7" s="337"/>
      <c r="F7" s="214" t="str">
        <f>IF(D7=0," ",D7/E10)</f>
        <v xml:space="preserve"> </v>
      </c>
      <c r="G7" s="177">
        <v>15</v>
      </c>
      <c r="H7" s="133" t="str">
        <f>IF(F7=" "," ",F7*G7)</f>
        <v xml:space="preserve"> </v>
      </c>
      <c r="I7" s="49"/>
    </row>
    <row r="8" spans="1:64" ht="20.100000000000001" customHeight="1">
      <c r="A8" s="336" t="s">
        <v>224</v>
      </c>
      <c r="B8" s="336"/>
      <c r="C8" s="176">
        <f>DATI!A24</f>
        <v>0</v>
      </c>
      <c r="D8" s="337">
        <f>DATI!A25</f>
        <v>0</v>
      </c>
      <c r="E8" s="337"/>
      <c r="F8" s="214" t="str">
        <f>IF(D8=0," ",D8/E10)</f>
        <v xml:space="preserve"> </v>
      </c>
      <c r="G8" s="177">
        <v>30</v>
      </c>
      <c r="H8" s="133" t="str">
        <f>IF(F8=" "," ",F8*G8)</f>
        <v xml:space="preserve"> </v>
      </c>
      <c r="I8" s="49"/>
    </row>
    <row r="9" spans="1:64" ht="20.100000000000001" customHeight="1">
      <c r="A9" s="336" t="s">
        <v>225</v>
      </c>
      <c r="B9" s="336"/>
      <c r="C9" s="176">
        <f>DATI!A26</f>
        <v>0</v>
      </c>
      <c r="D9" s="337">
        <f>DATI!A27</f>
        <v>0</v>
      </c>
      <c r="E9" s="337"/>
      <c r="F9" s="214" t="str">
        <f>IF(D9=0," ",D9/E10)</f>
        <v xml:space="preserve"> </v>
      </c>
      <c r="G9" s="177">
        <v>50</v>
      </c>
      <c r="H9" s="133" t="str">
        <f>IF(F9=" "," ",F9*G9)</f>
        <v xml:space="preserve"> </v>
      </c>
      <c r="I9" s="49"/>
      <c r="O9" s="127"/>
    </row>
    <row r="10" spans="1:64" s="69" customFormat="1" ht="20.100000000000001" customHeight="1">
      <c r="A10" s="338" t="s">
        <v>173</v>
      </c>
      <c r="B10" s="338"/>
      <c r="C10" s="143">
        <f>SUM(C5:C9)</f>
        <v>0</v>
      </c>
      <c r="D10" s="130" t="s">
        <v>86</v>
      </c>
      <c r="E10" s="178">
        <f>SUM(D5:E9)</f>
        <v>0</v>
      </c>
      <c r="F10" s="338" t="s">
        <v>87</v>
      </c>
      <c r="G10" s="338"/>
      <c r="H10" s="338"/>
      <c r="I10" s="179">
        <f>SUM(H5:H9)</f>
        <v>0</v>
      </c>
    </row>
    <row r="11" spans="1:64" ht="24.75" customHeight="1">
      <c r="A11" s="339" t="s">
        <v>179</v>
      </c>
      <c r="B11" s="339"/>
      <c r="C11" s="339"/>
      <c r="D11" s="339"/>
      <c r="E11" s="49"/>
      <c r="F11" s="49"/>
      <c r="G11" s="49"/>
      <c r="H11" s="49"/>
      <c r="I11" s="49"/>
    </row>
    <row r="12" spans="1:64" s="70" customFormat="1" ht="25.5" customHeight="1">
      <c r="A12" s="335" t="s">
        <v>176</v>
      </c>
      <c r="B12" s="335"/>
      <c r="C12" s="175" t="s">
        <v>181</v>
      </c>
      <c r="D12" s="48"/>
      <c r="E12" s="48"/>
      <c r="F12" s="340" t="s">
        <v>210</v>
      </c>
      <c r="G12" s="340"/>
      <c r="H12" s="340"/>
      <c r="I12" s="340"/>
    </row>
    <row r="13" spans="1:64" ht="21" customHeight="1">
      <c r="A13" s="336" t="s">
        <v>186</v>
      </c>
      <c r="B13" s="336"/>
      <c r="C13" s="180">
        <f>DATI!A30</f>
        <v>0</v>
      </c>
      <c r="D13" s="50"/>
      <c r="E13" s="49"/>
      <c r="F13" s="335" t="s">
        <v>184</v>
      </c>
      <c r="G13" s="335" t="s">
        <v>185</v>
      </c>
      <c r="H13" s="335" t="s">
        <v>175</v>
      </c>
      <c r="I13" s="76"/>
    </row>
    <row r="14" spans="1:64" s="71" customFormat="1" ht="21" customHeight="1">
      <c r="A14" s="336" t="s">
        <v>169</v>
      </c>
      <c r="B14" s="336"/>
      <c r="C14" s="180">
        <f>DATI!A31</f>
        <v>0</v>
      </c>
      <c r="D14" s="50" t="s">
        <v>68</v>
      </c>
      <c r="E14" s="49"/>
      <c r="F14" s="335"/>
      <c r="G14" s="335"/>
      <c r="H14" s="335"/>
      <c r="I14" s="49"/>
    </row>
    <row r="15" spans="1:64" ht="21" customHeight="1">
      <c r="A15" s="336" t="s">
        <v>170</v>
      </c>
      <c r="B15" s="336"/>
      <c r="C15" s="180">
        <f>DATI!A32</f>
        <v>0</v>
      </c>
      <c r="D15" s="50"/>
      <c r="E15" s="49"/>
      <c r="F15" s="181" t="s">
        <v>88</v>
      </c>
      <c r="G15" s="181" t="s">
        <v>89</v>
      </c>
      <c r="H15" s="181" t="s">
        <v>90</v>
      </c>
      <c r="I15" s="49"/>
    </row>
    <row r="16" spans="1:64" ht="21" customHeight="1">
      <c r="A16" s="336" t="s">
        <v>171</v>
      </c>
      <c r="B16" s="336"/>
      <c r="C16" s="180">
        <f>DATI!A33</f>
        <v>0</v>
      </c>
      <c r="D16" s="50"/>
      <c r="E16" s="49"/>
      <c r="F16" s="182" t="s">
        <v>91</v>
      </c>
      <c r="G16" s="183" t="e">
        <f>IF(D19&lt;50.01,"X"," ")</f>
        <v>#DIV/0!</v>
      </c>
      <c r="H16" s="177">
        <v>0</v>
      </c>
      <c r="I16" s="49"/>
    </row>
    <row r="17" spans="1:9" ht="21" customHeight="1">
      <c r="A17" s="336" t="s">
        <v>172</v>
      </c>
      <c r="B17" s="336"/>
      <c r="C17" s="180">
        <f>DATI!A34</f>
        <v>0</v>
      </c>
      <c r="D17" s="50"/>
      <c r="E17" s="49"/>
      <c r="F17" s="182" t="s">
        <v>92</v>
      </c>
      <c r="G17" s="183" t="e">
        <f>IF(AND(D19&gt;50,D19&lt;75.01),"X"," ")</f>
        <v>#DIV/0!</v>
      </c>
      <c r="H17" s="177">
        <v>10</v>
      </c>
      <c r="I17" s="49"/>
    </row>
    <row r="18" spans="1:9" ht="21" customHeight="1">
      <c r="A18" s="338" t="s">
        <v>180</v>
      </c>
      <c r="B18" s="338"/>
      <c r="C18" s="136">
        <f>SUM(C13:C17)</f>
        <v>0</v>
      </c>
      <c r="D18" s="49"/>
      <c r="E18" s="49"/>
      <c r="F18" s="182" t="s">
        <v>93</v>
      </c>
      <c r="G18" s="183" t="e">
        <f>IF(AND(D19&gt;75,D19&lt;100.01),"X"," ")</f>
        <v>#DIV/0!</v>
      </c>
      <c r="H18" s="177">
        <v>20</v>
      </c>
      <c r="I18" s="49"/>
    </row>
    <row r="19" spans="1:9" ht="21" customHeight="1">
      <c r="A19" s="343" t="s">
        <v>194</v>
      </c>
      <c r="B19" s="343"/>
      <c r="C19" s="343"/>
      <c r="D19" s="179" t="e">
        <f>C18/E10*100</f>
        <v>#DIV/0!</v>
      </c>
      <c r="E19" s="51" t="s">
        <v>49</v>
      </c>
      <c r="F19" s="182" t="s">
        <v>94</v>
      </c>
      <c r="G19" s="183" t="e">
        <f>IF(D19&gt;100,"X"," ")</f>
        <v>#DIV/0!</v>
      </c>
      <c r="H19" s="177">
        <v>30</v>
      </c>
      <c r="I19" s="49"/>
    </row>
    <row r="20" spans="1:9" ht="21" customHeight="1">
      <c r="A20" s="49"/>
      <c r="B20" s="49"/>
      <c r="C20" s="49"/>
      <c r="D20" s="49"/>
      <c r="E20" s="49"/>
      <c r="F20" s="345" t="s">
        <v>187</v>
      </c>
      <c r="G20" s="346"/>
      <c r="H20" s="347"/>
      <c r="I20" s="179" t="e">
        <f>IF(D19&gt;100,H19,IF(D19&gt;75,H18,IF(D19&gt;50,H17,H16)))</f>
        <v>#DIV/0!</v>
      </c>
    </row>
    <row r="21" spans="1:9" s="72" customFormat="1" ht="21.75" customHeight="1">
      <c r="A21" s="341" t="s">
        <v>196</v>
      </c>
      <c r="B21" s="341"/>
      <c r="C21" s="341"/>
      <c r="D21" s="341"/>
      <c r="E21" s="49"/>
      <c r="F21" s="340" t="s">
        <v>211</v>
      </c>
      <c r="G21" s="340"/>
      <c r="H21" s="340"/>
      <c r="I21" s="340"/>
    </row>
    <row r="22" spans="1:9" s="72" customFormat="1" ht="27.75" customHeight="1">
      <c r="A22" s="342" t="s">
        <v>95</v>
      </c>
      <c r="B22" s="342"/>
      <c r="C22" s="181" t="s">
        <v>96</v>
      </c>
      <c r="D22" s="175" t="s">
        <v>189</v>
      </c>
      <c r="E22" s="49"/>
      <c r="F22" s="335" t="s">
        <v>97</v>
      </c>
      <c r="G22" s="335" t="s">
        <v>129</v>
      </c>
      <c r="H22" s="335" t="s">
        <v>175</v>
      </c>
      <c r="I22" s="49"/>
    </row>
    <row r="23" spans="1:9" s="72" customFormat="1" ht="21" customHeight="1">
      <c r="A23" s="175">
        <v>1</v>
      </c>
      <c r="B23" s="175" t="s">
        <v>182</v>
      </c>
      <c r="C23" s="175" t="s">
        <v>192</v>
      </c>
      <c r="D23" s="184">
        <f>E10</f>
        <v>0</v>
      </c>
      <c r="E23" s="49"/>
      <c r="F23" s="335"/>
      <c r="G23" s="335"/>
      <c r="H23" s="335"/>
      <c r="I23" s="49"/>
    </row>
    <row r="24" spans="1:9" s="72" customFormat="1" ht="21" customHeight="1">
      <c r="A24" s="175">
        <v>2</v>
      </c>
      <c r="B24" s="175" t="s">
        <v>190</v>
      </c>
      <c r="C24" s="175" t="s">
        <v>193</v>
      </c>
      <c r="D24" s="184">
        <f>C18</f>
        <v>0</v>
      </c>
      <c r="E24" s="49"/>
      <c r="F24" s="177">
        <v>0</v>
      </c>
      <c r="G24" s="143"/>
      <c r="H24" s="177">
        <v>0</v>
      </c>
      <c r="I24" s="49"/>
    </row>
    <row r="25" spans="1:9" s="72" customFormat="1" ht="21" customHeight="1">
      <c r="A25" s="175">
        <v>3</v>
      </c>
      <c r="B25" s="175" t="s">
        <v>101</v>
      </c>
      <c r="C25" s="175" t="s">
        <v>98</v>
      </c>
      <c r="D25" s="184">
        <f>D24*0.6</f>
        <v>0</v>
      </c>
      <c r="E25" s="49"/>
      <c r="F25" s="177">
        <v>1</v>
      </c>
      <c r="G25" s="143" t="str">
        <f>IF(DATI!B37=TRUE,"X"," ")</f>
        <v xml:space="preserve"> </v>
      </c>
      <c r="H25" s="177">
        <v>10</v>
      </c>
      <c r="I25" s="49"/>
    </row>
    <row r="26" spans="1:9" s="72" customFormat="1" ht="21" customHeight="1">
      <c r="A26" s="175" t="s">
        <v>99</v>
      </c>
      <c r="B26" s="175" t="s">
        <v>208</v>
      </c>
      <c r="C26" s="175" t="s">
        <v>191</v>
      </c>
      <c r="D26" s="185">
        <f>D23+D25</f>
        <v>0</v>
      </c>
      <c r="E26" s="49"/>
      <c r="F26" s="177">
        <v>2</v>
      </c>
      <c r="G26" s="143" t="str">
        <f>IF(DATI!B38=TRUE,"X"," ")</f>
        <v xml:space="preserve"> </v>
      </c>
      <c r="H26" s="177">
        <v>20</v>
      </c>
      <c r="I26" s="49"/>
    </row>
    <row r="27" spans="1:9" s="72" customFormat="1" ht="21" customHeight="1">
      <c r="A27" s="49"/>
      <c r="B27" s="49"/>
      <c r="C27" s="49"/>
      <c r="D27" s="49"/>
      <c r="E27" s="49"/>
      <c r="F27" s="177">
        <v>3</v>
      </c>
      <c r="G27" s="143" t="str">
        <f>IF(DATI!B39=TRUE,"X"," ")</f>
        <v xml:space="preserve"> </v>
      </c>
      <c r="H27" s="177">
        <v>30</v>
      </c>
      <c r="I27" s="49"/>
    </row>
    <row r="28" spans="1:9" ht="21" customHeight="1">
      <c r="A28" s="49"/>
      <c r="B28" s="49"/>
      <c r="C28" s="49"/>
      <c r="D28" s="49"/>
      <c r="E28" s="49"/>
      <c r="F28" s="177">
        <v>4</v>
      </c>
      <c r="G28" s="143" t="str">
        <f>IF(DATI!B40=TRUE,"X"," ")</f>
        <v xml:space="preserve"> </v>
      </c>
      <c r="H28" s="177">
        <v>40</v>
      </c>
      <c r="I28" s="49"/>
    </row>
    <row r="29" spans="1:9" ht="21" customHeight="1">
      <c r="A29" s="49"/>
      <c r="B29" s="49"/>
      <c r="C29" s="49"/>
      <c r="D29" s="49"/>
      <c r="E29" s="49"/>
      <c r="F29" s="177">
        <v>5</v>
      </c>
      <c r="G29" s="143" t="str">
        <f>IF(DATI!B41=TRUE,"X"," ")</f>
        <v xml:space="preserve"> </v>
      </c>
      <c r="H29" s="177">
        <v>50</v>
      </c>
      <c r="I29" s="49"/>
    </row>
    <row r="30" spans="1:9" s="72" customFormat="1" ht="25.5" customHeight="1">
      <c r="A30" s="341" t="s">
        <v>195</v>
      </c>
      <c r="B30" s="341"/>
      <c r="C30" s="341"/>
      <c r="D30" s="341"/>
      <c r="E30" s="49"/>
      <c r="F30" s="338" t="s">
        <v>188</v>
      </c>
      <c r="G30" s="338"/>
      <c r="H30" s="338"/>
      <c r="I30" s="179">
        <f>IF(G29="X",50,IF(G28="X",40,IF(G27="X",30,IF(G26="X",20,IF(G25="X",10,0)))))</f>
        <v>0</v>
      </c>
    </row>
    <row r="31" spans="1:9" s="72" customFormat="1" ht="26.1" customHeight="1">
      <c r="A31" s="342" t="s">
        <v>95</v>
      </c>
      <c r="B31" s="342"/>
      <c r="C31" s="181" t="s">
        <v>96</v>
      </c>
      <c r="D31" s="175" t="s">
        <v>189</v>
      </c>
      <c r="E31" s="49"/>
      <c r="F31" s="49"/>
      <c r="G31" s="49"/>
      <c r="H31" s="49"/>
      <c r="I31" s="49"/>
    </row>
    <row r="32" spans="1:9" s="72" customFormat="1" ht="21" customHeight="1">
      <c r="A32" s="175">
        <v>1</v>
      </c>
      <c r="B32" s="175" t="s">
        <v>182</v>
      </c>
      <c r="C32" s="175" t="s">
        <v>192</v>
      </c>
      <c r="D32" s="184">
        <f>DATI!A35</f>
        <v>0</v>
      </c>
      <c r="E32" s="49"/>
      <c r="F32" s="49"/>
      <c r="G32" s="331" t="s">
        <v>198</v>
      </c>
      <c r="H32" s="331"/>
      <c r="I32" s="179" t="e">
        <f>I10+I20+I30</f>
        <v>#DIV/0!</v>
      </c>
    </row>
    <row r="33" spans="1:14" s="72" customFormat="1" ht="21" customHeight="1">
      <c r="A33" s="175">
        <v>2</v>
      </c>
      <c r="B33" s="175" t="s">
        <v>190</v>
      </c>
      <c r="C33" s="175" t="s">
        <v>193</v>
      </c>
      <c r="D33" s="184">
        <f>DATI!A36</f>
        <v>0</v>
      </c>
      <c r="E33" s="49"/>
      <c r="F33" s="335" t="s">
        <v>100</v>
      </c>
      <c r="G33" s="335" t="s">
        <v>197</v>
      </c>
      <c r="H33" s="49"/>
      <c r="I33" s="49"/>
    </row>
    <row r="34" spans="1:14" s="72" customFormat="1" ht="21" customHeight="1">
      <c r="A34" s="175">
        <v>3</v>
      </c>
      <c r="B34" s="175" t="s">
        <v>101</v>
      </c>
      <c r="C34" s="175" t="s">
        <v>98</v>
      </c>
      <c r="D34" s="184">
        <f>D33*0.6</f>
        <v>0</v>
      </c>
      <c r="E34" s="49"/>
      <c r="F34" s="335"/>
      <c r="G34" s="335"/>
      <c r="H34" s="49"/>
      <c r="I34" s="49"/>
    </row>
    <row r="35" spans="1:14" s="72" customFormat="1" ht="21" customHeight="1">
      <c r="A35" s="175" t="s">
        <v>99</v>
      </c>
      <c r="B35" s="175" t="s">
        <v>287</v>
      </c>
      <c r="C35" s="175" t="s">
        <v>191</v>
      </c>
      <c r="D35" s="185">
        <f>D32+D34</f>
        <v>0</v>
      </c>
      <c r="E35" s="49"/>
      <c r="F35" s="186" t="e">
        <f>IF(I32&gt;50,"XI",IF(I32&gt;45,"X",IF(I32&gt;40,"IX",IF(I32&gt;35,"VIII",IF(I32&gt;30,"VII",IF(I32&gt;25,"VI",IF(I32&gt;20,"V",IF(I32&gt;15,"IV",IF(I32&gt;10,"III",IF(I32&gt;5,"II","I"))))))))))</f>
        <v>#DIV/0!</v>
      </c>
      <c r="G35" s="187" t="e">
        <f>IF(F35="XI",50,IF(F35="X",45,IF(F35="IX",40,IF(F35="VIII",35,IF(F35="VII",30,IF(F35="VI",25,IF(F35="V",20,IF(F35="IV",15,IF(F35="III",10,IF(F35="II",5,0))))))))))</f>
        <v>#DIV/0!</v>
      </c>
      <c r="H35" s="49"/>
      <c r="I35" s="49"/>
      <c r="K35" s="73"/>
      <c r="L35" s="73"/>
      <c r="M35" s="73"/>
      <c r="N35" s="73"/>
    </row>
    <row r="36" spans="1:14" s="72" customFormat="1" ht="18" customHeight="1">
      <c r="A36" s="353"/>
      <c r="B36" s="353"/>
      <c r="C36" s="353"/>
      <c r="D36" s="353"/>
      <c r="E36" s="49"/>
      <c r="F36" s="52"/>
      <c r="G36" s="52"/>
      <c r="H36" s="48"/>
      <c r="I36" s="53"/>
      <c r="K36" s="74"/>
      <c r="L36" s="74"/>
      <c r="M36" s="74"/>
      <c r="N36" s="74"/>
    </row>
    <row r="37" spans="1:14" s="75" customFormat="1" ht="24.95" customHeight="1">
      <c r="A37" s="352" t="s">
        <v>204</v>
      </c>
      <c r="B37" s="352"/>
      <c r="C37" s="352"/>
      <c r="D37" s="352"/>
      <c r="E37" s="352"/>
      <c r="F37" s="188">
        <f>'ISTAT CCC'!D16</f>
        <v>311.06895278729246</v>
      </c>
      <c r="G37" s="54"/>
      <c r="H37" s="50"/>
      <c r="I37" s="50"/>
      <c r="K37" s="74"/>
      <c r="L37" s="74"/>
      <c r="M37" s="74"/>
      <c r="N37" s="74"/>
    </row>
    <row r="38" spans="1:14" s="75" customFormat="1" ht="24.95" customHeight="1">
      <c r="A38" s="352" t="s">
        <v>203</v>
      </c>
      <c r="B38" s="352"/>
      <c r="C38" s="352"/>
      <c r="D38" s="352"/>
      <c r="E38" s="352"/>
      <c r="F38" s="188">
        <f>IF(D26=0,0,F37*(1+(G35/100)))</f>
        <v>0</v>
      </c>
      <c r="G38" s="50"/>
      <c r="H38" s="50"/>
      <c r="I38" s="50"/>
      <c r="K38" s="74"/>
      <c r="L38" s="74"/>
      <c r="M38" s="74"/>
      <c r="N38" s="74"/>
    </row>
    <row r="39" spans="1:14" s="75" customFormat="1" ht="24.95" customHeight="1">
      <c r="A39" s="344" t="s">
        <v>288</v>
      </c>
      <c r="B39" s="344"/>
      <c r="C39" s="344"/>
      <c r="D39" s="344"/>
      <c r="E39" s="344"/>
      <c r="F39" s="189">
        <f>(D26+D35)*F38</f>
        <v>0</v>
      </c>
      <c r="G39" s="55"/>
      <c r="H39" s="56"/>
      <c r="I39" s="56"/>
      <c r="K39" s="74"/>
      <c r="L39" s="74"/>
      <c r="M39" s="74"/>
      <c r="N39" s="74"/>
    </row>
    <row r="40" spans="1:14" ht="14.25" customHeight="1"/>
    <row r="41" spans="1:14" ht="13.9" customHeight="1">
      <c r="A41" s="79"/>
      <c r="B41" s="80"/>
      <c r="C41" s="77" t="s">
        <v>69</v>
      </c>
      <c r="D41" s="348">
        <f>DATI!B52</f>
        <v>45205</v>
      </c>
      <c r="E41" s="348"/>
      <c r="F41" s="79"/>
      <c r="G41" s="349" t="s">
        <v>102</v>
      </c>
      <c r="H41" s="349"/>
      <c r="I41" s="81"/>
    </row>
    <row r="42" spans="1:14">
      <c r="A42" s="79"/>
      <c r="B42" s="79"/>
      <c r="C42" s="79"/>
      <c r="D42" s="79"/>
      <c r="E42" s="79"/>
      <c r="F42" s="79"/>
      <c r="G42" s="350" t="str">
        <f>DATI!B53</f>
        <v>Geom. Alessandro Guarguaglini</v>
      </c>
      <c r="H42" s="351"/>
      <c r="I42" s="78"/>
    </row>
  </sheetData>
  <sheetProtection password="DD79" sheet="1" objects="1" scenarios="1" selectLockedCells="1" selectUnlockedCells="1"/>
  <mergeCells count="51">
    <mergeCell ref="D41:E41"/>
    <mergeCell ref="G41:H41"/>
    <mergeCell ref="G42:H42"/>
    <mergeCell ref="A30:D30"/>
    <mergeCell ref="F30:H30"/>
    <mergeCell ref="A31:B31"/>
    <mergeCell ref="A37:E37"/>
    <mergeCell ref="A38:E38"/>
    <mergeCell ref="G32:H32"/>
    <mergeCell ref="A36:D36"/>
    <mergeCell ref="A21:D21"/>
    <mergeCell ref="F21:I21"/>
    <mergeCell ref="A22:B22"/>
    <mergeCell ref="A19:C19"/>
    <mergeCell ref="A39:E39"/>
    <mergeCell ref="F33:F34"/>
    <mergeCell ref="G33:G34"/>
    <mergeCell ref="F22:F23"/>
    <mergeCell ref="G22:G23"/>
    <mergeCell ref="H22:H23"/>
    <mergeCell ref="F20:H20"/>
    <mergeCell ref="F10:H10"/>
    <mergeCell ref="A11:D11"/>
    <mergeCell ref="A12:B12"/>
    <mergeCell ref="F12:I12"/>
    <mergeCell ref="A18:B18"/>
    <mergeCell ref="A14:B14"/>
    <mergeCell ref="A15:B15"/>
    <mergeCell ref="A16:B16"/>
    <mergeCell ref="A17:B17"/>
    <mergeCell ref="A13:B13"/>
    <mergeCell ref="F13:F14"/>
    <mergeCell ref="G13:G14"/>
    <mergeCell ref="H13:H14"/>
    <mergeCell ref="A8:B8"/>
    <mergeCell ref="D8:E8"/>
    <mergeCell ref="A9:B9"/>
    <mergeCell ref="D9:E9"/>
    <mergeCell ref="A10:B10"/>
    <mergeCell ref="A5:B5"/>
    <mergeCell ref="D5:E5"/>
    <mergeCell ref="A6:B6"/>
    <mergeCell ref="D6:E6"/>
    <mergeCell ref="A7:B7"/>
    <mergeCell ref="D7:E7"/>
    <mergeCell ref="A1:I1"/>
    <mergeCell ref="A2:B2"/>
    <mergeCell ref="D2:I2"/>
    <mergeCell ref="A3:I3"/>
    <mergeCell ref="A4:B4"/>
    <mergeCell ref="D4:E4"/>
  </mergeCells>
  <pageMargins left="0.47244094488188981" right="0.19685039370078741" top="0.82677165354330717" bottom="0.55118110236220474" header="0.23622047244094491" footer="0.27559055118110237"/>
  <pageSetup paperSize="9" scale="80" orientation="portrait" r:id="rId1"/>
  <headerFooter>
    <oddHeader>&amp;L&amp;12Comune di Sassetta (Livorno)&amp;R&amp;12SUE</oddHeader>
    <oddFooter>&amp;R&amp;12&amp;P</oddFooter>
  </headerFooter>
  <ignoredErrors>
    <ignoredError sqref="F15:H15" numberStoredAsText="1"/>
  </ignoredErrors>
  <drawing r:id="rId2"/>
</worksheet>
</file>

<file path=xl/worksheets/sheet11.xml><?xml version="1.0" encoding="utf-8"?>
<worksheet xmlns="http://schemas.openxmlformats.org/spreadsheetml/2006/main" xmlns:r="http://schemas.openxmlformats.org/officeDocument/2006/relationships">
  <sheetPr codeName="Foglio12"/>
  <dimension ref="A1:AMI22"/>
  <sheetViews>
    <sheetView showGridLines="0" zoomScale="150" zoomScaleNormal="150" workbookViewId="0">
      <selection activeCell="B44" sqref="B44"/>
    </sheetView>
  </sheetViews>
  <sheetFormatPr defaultColWidth="9.140625" defaultRowHeight="14.25"/>
  <cols>
    <col min="1" max="1" width="26.85546875" style="65" customWidth="1"/>
    <col min="2" max="2" width="6.5703125" style="65" customWidth="1"/>
    <col min="3" max="5" width="11.7109375" style="65" customWidth="1"/>
    <col min="6" max="6" width="8.140625" style="65" customWidth="1"/>
    <col min="7" max="7" width="6.85546875" style="65" customWidth="1"/>
    <col min="8" max="8" width="15.28515625" style="65" customWidth="1"/>
    <col min="9" max="9" width="15.5703125" style="65" customWidth="1"/>
    <col min="10" max="10" width="16.85546875" style="65" customWidth="1"/>
    <col min="11" max="11" width="3.5703125" style="65" customWidth="1"/>
    <col min="12" max="12" width="9.140625" style="65"/>
    <col min="13" max="13" width="9.42578125" style="65" customWidth="1"/>
    <col min="14" max="63" width="9.140625" style="65"/>
    <col min="64" max="1023" width="9.140625" style="66"/>
  </cols>
  <sheetData>
    <row r="1" spans="1:15" ht="25.5" customHeight="1">
      <c r="A1" s="58" t="s">
        <v>214</v>
      </c>
      <c r="B1" s="354" t="str">
        <f>DATI!B2</f>
        <v>P/2023/19</v>
      </c>
      <c r="C1" s="354"/>
      <c r="D1" s="128"/>
      <c r="E1" s="128"/>
      <c r="F1" s="128"/>
      <c r="G1" s="128"/>
      <c r="H1" s="128"/>
      <c r="I1" s="128"/>
      <c r="J1" s="128"/>
    </row>
    <row r="2" spans="1:15" ht="30" customHeight="1">
      <c r="A2" s="358" t="s">
        <v>229</v>
      </c>
      <c r="B2" s="358"/>
      <c r="C2" s="358"/>
      <c r="D2" s="358"/>
      <c r="E2" s="358"/>
      <c r="F2" s="358"/>
      <c r="G2" s="358"/>
      <c r="H2" s="358"/>
      <c r="I2" s="358"/>
      <c r="J2" s="358"/>
    </row>
    <row r="3" spans="1:15" ht="50.25" customHeight="1">
      <c r="A3" s="129" t="s">
        <v>167</v>
      </c>
      <c r="B3" s="129" t="s">
        <v>104</v>
      </c>
      <c r="C3" s="129" t="s">
        <v>206</v>
      </c>
      <c r="D3" s="129" t="s">
        <v>207</v>
      </c>
      <c r="E3" s="129" t="s">
        <v>166</v>
      </c>
      <c r="F3" s="129" t="s">
        <v>105</v>
      </c>
      <c r="G3" s="129" t="s">
        <v>106</v>
      </c>
      <c r="H3" s="129" t="s">
        <v>107</v>
      </c>
      <c r="I3" s="129" t="s">
        <v>108</v>
      </c>
      <c r="J3" s="129" t="s">
        <v>109</v>
      </c>
      <c r="K3" s="120"/>
    </row>
    <row r="4" spans="1:15" ht="24.95" customHeight="1">
      <c r="A4" s="130" t="s">
        <v>216</v>
      </c>
      <c r="B4" s="131">
        <f>DATI!A18</f>
        <v>0</v>
      </c>
      <c r="C4" s="132">
        <f>DATI!A19</f>
        <v>0</v>
      </c>
      <c r="D4" s="132">
        <f>DATI!A30</f>
        <v>0</v>
      </c>
      <c r="E4" s="132">
        <f t="shared" ref="E4:E9" si="0">C4+(0.6*D4)</f>
        <v>0</v>
      </c>
      <c r="F4" s="133" t="str">
        <f>IF(C4=0," ",C4/C10)</f>
        <v xml:space="preserve"> </v>
      </c>
      <c r="G4" s="134">
        <v>0.05</v>
      </c>
      <c r="H4" s="132">
        <f>'Calcolo CC edificio residenz'!F39</f>
        <v>0</v>
      </c>
      <c r="I4" s="132" t="str">
        <f t="shared" ref="I4:I9" si="1">IF(C4=0," ",H4*G4)</f>
        <v xml:space="preserve"> </v>
      </c>
      <c r="J4" s="132" t="str">
        <f t="shared" ref="J4:J9" si="2">IF(C4=0," ",I4*F4)</f>
        <v xml:space="preserve"> </v>
      </c>
      <c r="L4" s="121"/>
      <c r="M4"/>
      <c r="N4"/>
      <c r="O4"/>
    </row>
    <row r="5" spans="1:15" ht="24.95" customHeight="1">
      <c r="A5" s="130" t="s">
        <v>217</v>
      </c>
      <c r="B5" s="131">
        <f>DATI!A20</f>
        <v>0</v>
      </c>
      <c r="C5" s="132">
        <f>DATI!A21</f>
        <v>0</v>
      </c>
      <c r="D5" s="132">
        <f>DATI!A31</f>
        <v>0</v>
      </c>
      <c r="E5" s="132">
        <f t="shared" si="0"/>
        <v>0</v>
      </c>
      <c r="F5" s="133" t="str">
        <f>IF(C5=0," ",C5/C10)</f>
        <v xml:space="preserve"> </v>
      </c>
      <c r="G5" s="134">
        <v>0.05</v>
      </c>
      <c r="H5" s="132">
        <f>'Calcolo CC edificio residenz'!F39</f>
        <v>0</v>
      </c>
      <c r="I5" s="132" t="str">
        <f t="shared" si="1"/>
        <v xml:space="preserve"> </v>
      </c>
      <c r="J5" s="132" t="str">
        <f t="shared" si="2"/>
        <v xml:space="preserve"> </v>
      </c>
    </row>
    <row r="6" spans="1:15" ht="24.95" customHeight="1">
      <c r="A6" s="130" t="s">
        <v>218</v>
      </c>
      <c r="B6" s="131">
        <f>DATI!A22</f>
        <v>0</v>
      </c>
      <c r="C6" s="132">
        <f>DATI!A23</f>
        <v>0</v>
      </c>
      <c r="D6" s="132">
        <f>DATI!A32</f>
        <v>0</v>
      </c>
      <c r="E6" s="132">
        <f t="shared" si="0"/>
        <v>0</v>
      </c>
      <c r="F6" s="133" t="str">
        <f>IF(C6=0," ",C6/C10)</f>
        <v xml:space="preserve"> </v>
      </c>
      <c r="G6" s="134">
        <v>0.06</v>
      </c>
      <c r="H6" s="132">
        <f>'Calcolo CC edificio residenz'!F39</f>
        <v>0</v>
      </c>
      <c r="I6" s="132" t="str">
        <f t="shared" si="1"/>
        <v xml:space="preserve"> </v>
      </c>
      <c r="J6" s="132" t="str">
        <f t="shared" si="2"/>
        <v xml:space="preserve"> </v>
      </c>
      <c r="L6" s="122"/>
      <c r="M6" s="122"/>
      <c r="N6" s="122"/>
      <c r="O6" s="122"/>
    </row>
    <row r="7" spans="1:15" ht="24.95" customHeight="1">
      <c r="A7" s="130" t="s">
        <v>219</v>
      </c>
      <c r="B7" s="131">
        <f>DATI!A24</f>
        <v>0</v>
      </c>
      <c r="C7" s="132">
        <f>DATI!A25</f>
        <v>0</v>
      </c>
      <c r="D7" s="132">
        <f>DATI!A33</f>
        <v>0</v>
      </c>
      <c r="E7" s="132">
        <f t="shared" si="0"/>
        <v>0</v>
      </c>
      <c r="F7" s="133" t="str">
        <f>IF(C7=0," ",C7/C10)</f>
        <v xml:space="preserve"> </v>
      </c>
      <c r="G7" s="134">
        <v>0.06</v>
      </c>
      <c r="H7" s="132">
        <f>'Calcolo CC edificio residenz'!F39</f>
        <v>0</v>
      </c>
      <c r="I7" s="132" t="str">
        <f t="shared" si="1"/>
        <v xml:space="preserve"> </v>
      </c>
      <c r="J7" s="132" t="str">
        <f t="shared" si="2"/>
        <v xml:space="preserve"> </v>
      </c>
      <c r="L7" s="122"/>
      <c r="M7" s="122"/>
      <c r="N7" s="122"/>
      <c r="O7" s="122"/>
    </row>
    <row r="8" spans="1:15" ht="24.95" customHeight="1">
      <c r="A8" s="130" t="s">
        <v>220</v>
      </c>
      <c r="B8" s="131">
        <f>DATI!A26</f>
        <v>0</v>
      </c>
      <c r="C8" s="132">
        <f>DATI!A27</f>
        <v>0</v>
      </c>
      <c r="D8" s="132">
        <f>DATI!A34</f>
        <v>0</v>
      </c>
      <c r="E8" s="132">
        <f t="shared" si="0"/>
        <v>0</v>
      </c>
      <c r="F8" s="133" t="str">
        <f>IF(C8=0," ",C8/C10)</f>
        <v xml:space="preserve"> </v>
      </c>
      <c r="G8" s="134">
        <v>7.0000000000000007E-2</v>
      </c>
      <c r="H8" s="132">
        <f>'Calcolo CC edificio residenz'!F39</f>
        <v>0</v>
      </c>
      <c r="I8" s="132" t="str">
        <f t="shared" si="1"/>
        <v xml:space="preserve"> </v>
      </c>
      <c r="J8" s="132" t="str">
        <f t="shared" si="2"/>
        <v xml:space="preserve"> </v>
      </c>
      <c r="L8"/>
      <c r="M8"/>
      <c r="N8"/>
      <c r="O8"/>
    </row>
    <row r="9" spans="1:15" ht="24.95" customHeight="1">
      <c r="A9" s="135" t="s">
        <v>168</v>
      </c>
      <c r="B9" s="190">
        <f>DATI!A28</f>
        <v>0</v>
      </c>
      <c r="C9" s="191">
        <f>DATI!A29</f>
        <v>0</v>
      </c>
      <c r="D9" s="191">
        <f>DATI!A29</f>
        <v>0</v>
      </c>
      <c r="E9" s="191">
        <f t="shared" si="0"/>
        <v>0</v>
      </c>
      <c r="F9" s="192" t="str">
        <f>IF(C9=0," ",C9/C10)</f>
        <v xml:space="preserve"> </v>
      </c>
      <c r="G9" s="193">
        <v>0.1</v>
      </c>
      <c r="H9" s="191">
        <f>'Calcolo CC edificio residenz'!F39</f>
        <v>0</v>
      </c>
      <c r="I9" s="191" t="str">
        <f t="shared" si="1"/>
        <v xml:space="preserve"> </v>
      </c>
      <c r="J9" s="191" t="str">
        <f t="shared" si="2"/>
        <v xml:space="preserve"> </v>
      </c>
      <c r="L9" s="122"/>
      <c r="M9" s="122"/>
      <c r="N9" s="122"/>
      <c r="O9" s="122"/>
    </row>
    <row r="10" spans="1:15" ht="24.95" customHeight="1">
      <c r="A10" s="130" t="s">
        <v>103</v>
      </c>
      <c r="B10" s="194">
        <f>SUM(B4:B9)</f>
        <v>0</v>
      </c>
      <c r="C10" s="195">
        <f>SUM(C4:C9)</f>
        <v>0</v>
      </c>
      <c r="D10" s="196">
        <f>SUM(D4:D9)</f>
        <v>0</v>
      </c>
      <c r="E10" s="196">
        <f>SUM(E4:E9)</f>
        <v>0</v>
      </c>
      <c r="F10" s="359" t="s">
        <v>215</v>
      </c>
      <c r="G10" s="359"/>
      <c r="H10" s="359"/>
      <c r="I10" s="359"/>
      <c r="J10" s="197">
        <f>SUM(J4:J9)</f>
        <v>0</v>
      </c>
      <c r="L10" s="122"/>
      <c r="M10" s="122"/>
      <c r="N10" s="122"/>
      <c r="O10" s="122"/>
    </row>
    <row r="11" spans="1:15" ht="14.25" customHeight="1">
      <c r="A11" s="58"/>
      <c r="B11" s="124"/>
      <c r="C11" s="125"/>
      <c r="D11" s="126"/>
      <c r="E11" s="126"/>
      <c r="F11" s="126"/>
      <c r="G11" s="126"/>
      <c r="H11" s="126"/>
      <c r="I11" s="126"/>
      <c r="J11" s="125"/>
      <c r="L11" s="122"/>
      <c r="M11" s="122"/>
      <c r="N11" s="122"/>
      <c r="O11" s="122"/>
    </row>
    <row r="12" spans="1:15" ht="14.25" customHeight="1">
      <c r="A12" s="51"/>
      <c r="B12" s="51"/>
      <c r="C12" s="51"/>
      <c r="D12" s="51"/>
      <c r="E12" s="51"/>
      <c r="F12" s="51"/>
      <c r="G12" s="51"/>
      <c r="H12" s="51"/>
      <c r="I12" s="51"/>
      <c r="J12" s="51"/>
      <c r="L12" s="123"/>
      <c r="M12" s="123"/>
      <c r="N12" s="123"/>
      <c r="O12" s="123"/>
    </row>
    <row r="13" spans="1:15" ht="15">
      <c r="A13" s="58" t="s">
        <v>69</v>
      </c>
      <c r="B13" s="360">
        <f>DATI!B52</f>
        <v>45205</v>
      </c>
      <c r="C13" s="360"/>
      <c r="D13" s="59"/>
      <c r="E13" s="60"/>
      <c r="F13" s="51"/>
      <c r="G13" s="51"/>
      <c r="H13" s="51"/>
      <c r="I13" s="51"/>
      <c r="J13" s="51"/>
      <c r="L13" s="123"/>
      <c r="M13" s="123"/>
      <c r="N13" s="123"/>
      <c r="O13" s="123"/>
    </row>
    <row r="14" spans="1:15" ht="13.9" customHeight="1">
      <c r="A14" s="51"/>
      <c r="B14" s="51"/>
      <c r="C14" s="51"/>
      <c r="D14" s="51"/>
      <c r="E14" s="51"/>
      <c r="F14" s="51"/>
      <c r="G14" s="51"/>
      <c r="H14" s="355" t="s">
        <v>102</v>
      </c>
      <c r="I14" s="355"/>
      <c r="J14" s="51"/>
      <c r="L14" s="123"/>
      <c r="M14" s="123"/>
      <c r="N14" s="123"/>
      <c r="O14" s="123"/>
    </row>
    <row r="15" spans="1:15" ht="15">
      <c r="A15" s="51"/>
      <c r="B15" s="51"/>
      <c r="C15" s="51"/>
      <c r="D15" s="51"/>
      <c r="E15" s="51"/>
      <c r="F15" s="51"/>
      <c r="G15" s="51"/>
      <c r="H15" s="356" t="str">
        <f>DATI!B53</f>
        <v>Geom. Alessandro Guarguaglini</v>
      </c>
      <c r="I15" s="357"/>
      <c r="J15" s="51"/>
      <c r="L15" s="123"/>
      <c r="M15" s="123"/>
      <c r="N15" s="123"/>
      <c r="O15" s="123"/>
    </row>
    <row r="16" spans="1:15">
      <c r="A16" s="51"/>
      <c r="B16" s="51"/>
      <c r="C16" s="51"/>
      <c r="D16" s="51"/>
      <c r="E16" s="51"/>
      <c r="F16" s="51"/>
      <c r="G16" s="51"/>
      <c r="H16" s="51"/>
      <c r="I16" s="51"/>
      <c r="J16" s="51"/>
    </row>
    <row r="17" spans="1:10">
      <c r="A17" s="51"/>
      <c r="B17" s="51"/>
      <c r="C17" s="51"/>
      <c r="D17" s="51"/>
      <c r="E17" s="51"/>
      <c r="F17" s="51"/>
      <c r="G17" s="51"/>
      <c r="H17" s="51"/>
      <c r="I17" s="51"/>
      <c r="J17" s="51"/>
    </row>
    <row r="18" spans="1:10">
      <c r="A18" s="51"/>
      <c r="B18" s="51"/>
      <c r="C18" s="51"/>
      <c r="D18" s="51"/>
      <c r="E18" s="51"/>
      <c r="F18" s="51"/>
      <c r="G18" s="51"/>
      <c r="H18" s="51"/>
      <c r="I18" s="51"/>
      <c r="J18" s="51"/>
    </row>
    <row r="19" spans="1:10">
      <c r="A19" s="51"/>
      <c r="B19" s="51"/>
      <c r="C19" s="51"/>
      <c r="D19" s="51"/>
      <c r="E19" s="51"/>
      <c r="F19" s="51"/>
      <c r="G19" s="51"/>
      <c r="H19" s="51"/>
      <c r="I19" s="51"/>
      <c r="J19" s="51"/>
    </row>
    <row r="20" spans="1:10">
      <c r="A20" s="51"/>
      <c r="B20" s="51"/>
      <c r="C20" s="51"/>
      <c r="D20" s="51"/>
      <c r="E20" s="51"/>
      <c r="F20" s="51"/>
      <c r="G20" s="51"/>
      <c r="H20" s="51"/>
      <c r="I20" s="51"/>
      <c r="J20" s="51"/>
    </row>
    <row r="21" spans="1:10">
      <c r="A21" s="51"/>
      <c r="B21" s="51"/>
      <c r="C21" s="51"/>
      <c r="D21" s="51"/>
      <c r="E21" s="51"/>
      <c r="F21" s="51"/>
      <c r="G21" s="51"/>
      <c r="H21" s="51"/>
      <c r="I21" s="51"/>
      <c r="J21" s="51"/>
    </row>
    <row r="22" spans="1:10">
      <c r="A22" s="51"/>
      <c r="B22" s="51"/>
      <c r="C22" s="51"/>
      <c r="D22" s="51"/>
      <c r="E22" s="51"/>
      <c r="F22" s="51"/>
      <c r="G22" s="51"/>
      <c r="H22" s="51"/>
      <c r="I22" s="51"/>
      <c r="J22" s="51"/>
    </row>
  </sheetData>
  <sheetProtection sheet="1" objects="1" scenarios="1" selectLockedCells="1" selectUnlockedCells="1"/>
  <mergeCells count="6">
    <mergeCell ref="B1:C1"/>
    <mergeCell ref="H14:I14"/>
    <mergeCell ref="H15:I15"/>
    <mergeCell ref="A2:J2"/>
    <mergeCell ref="F10:I10"/>
    <mergeCell ref="B13:C13"/>
  </mergeCells>
  <printOptions horizontalCentered="1"/>
  <pageMargins left="0.27559055118110237" right="0.15748031496062992" top="1.2598425196850394" bottom="0.70866141732283472" header="0.51181102362204722" footer="0.43307086614173229"/>
  <pageSetup paperSize="9" scale="75" orientation="portrait" r:id="rId1"/>
  <headerFooter>
    <oddHeader>&amp;L&amp;12Comune di Sassetta (Livorno)&amp;R&amp;12SUE</oddHeader>
    <oddFooter>&amp;R&amp;12&amp;P</oddFooter>
  </headerFooter>
</worksheet>
</file>

<file path=xl/worksheets/sheet12.xml><?xml version="1.0" encoding="utf-8"?>
<worksheet xmlns="http://schemas.openxmlformats.org/spreadsheetml/2006/main" xmlns:r="http://schemas.openxmlformats.org/officeDocument/2006/relationships">
  <sheetPr codeName="Foglio9"/>
  <dimension ref="A1:T39"/>
  <sheetViews>
    <sheetView showGridLines="0" tabSelected="1" zoomScale="150" zoomScaleNormal="150" workbookViewId="0">
      <selection activeCell="B2" sqref="B2:F2"/>
    </sheetView>
  </sheetViews>
  <sheetFormatPr defaultColWidth="8.7109375" defaultRowHeight="12.75"/>
  <cols>
    <col min="1" max="1" width="19.42578125" customWidth="1"/>
    <col min="2" max="2" width="10.7109375" customWidth="1"/>
    <col min="3" max="3" width="11.28515625" customWidth="1"/>
    <col min="4" max="4" width="10" customWidth="1"/>
    <col min="5" max="5" width="15.7109375" customWidth="1"/>
    <col min="6" max="6" width="31.7109375" customWidth="1"/>
    <col min="7" max="7" width="10.5703125" style="86" customWidth="1"/>
    <col min="8" max="8" width="9.42578125" style="74" customWidth="1"/>
    <col min="9" max="9" width="8.85546875" customWidth="1"/>
  </cols>
  <sheetData>
    <row r="1" spans="1:20" ht="66" customHeight="1">
      <c r="A1" s="368" t="s">
        <v>70</v>
      </c>
      <c r="B1" s="368"/>
      <c r="C1" s="368"/>
      <c r="D1" s="368"/>
      <c r="E1" s="368"/>
      <c r="F1" s="368"/>
      <c r="G1" s="39"/>
      <c r="H1" s="40"/>
      <c r="I1" s="41"/>
      <c r="J1" s="82"/>
      <c r="K1" s="41"/>
      <c r="L1" s="41"/>
      <c r="M1" s="41"/>
      <c r="N1" s="41"/>
      <c r="O1" s="41"/>
      <c r="P1" s="41"/>
      <c r="Q1" s="41"/>
      <c r="R1" s="41"/>
      <c r="S1" s="41"/>
      <c r="T1" s="42"/>
    </row>
    <row r="2" spans="1:20" ht="15">
      <c r="A2" s="138" t="s">
        <v>72</v>
      </c>
      <c r="B2" s="369" t="str">
        <f>DATI!B2</f>
        <v>P/2023/19</v>
      </c>
      <c r="C2" s="369"/>
      <c r="D2" s="369"/>
      <c r="E2" s="369"/>
      <c r="F2" s="369"/>
      <c r="G2" s="39"/>
      <c r="H2" s="83"/>
      <c r="I2" s="41"/>
      <c r="J2" s="41"/>
      <c r="K2" s="41"/>
      <c r="L2" s="82"/>
      <c r="M2" s="41"/>
      <c r="N2" s="41"/>
      <c r="O2" s="41"/>
      <c r="P2" s="41"/>
      <c r="Q2" s="41"/>
      <c r="R2" s="41"/>
      <c r="S2" s="41"/>
      <c r="T2" s="42"/>
    </row>
    <row r="3" spans="1:20" ht="27.75" customHeight="1">
      <c r="A3" s="138" t="s">
        <v>71</v>
      </c>
      <c r="B3" s="371" t="str">
        <f>DATI!B3</f>
        <v>PCS per opere pertinenziali eseguite nell'anno 2004 in alloggio abitativo urbano, nel resede con ampliamento di locale tecnico e modifiche interne all'unità.</v>
      </c>
      <c r="C3" s="371"/>
      <c r="D3" s="371"/>
      <c r="E3" s="371"/>
      <c r="F3" s="371"/>
      <c r="G3" s="39"/>
      <c r="H3" s="83"/>
      <c r="I3" s="41"/>
      <c r="J3" s="41"/>
      <c r="K3" s="41"/>
      <c r="L3" s="82"/>
      <c r="M3" s="41"/>
      <c r="N3" s="41"/>
      <c r="O3" s="41"/>
      <c r="P3" s="41"/>
      <c r="Q3" s="41"/>
      <c r="R3" s="41"/>
      <c r="S3" s="41"/>
      <c r="T3" s="42"/>
    </row>
    <row r="4" spans="1:20">
      <c r="A4" s="138" t="s">
        <v>231</v>
      </c>
      <c r="B4" s="370" t="str">
        <f>DATI!B4</f>
        <v>PONTILLO CARLO</v>
      </c>
      <c r="C4" s="370"/>
      <c r="D4" s="370"/>
      <c r="E4" s="370"/>
      <c r="F4" s="370"/>
      <c r="G4" s="39"/>
      <c r="H4" s="83"/>
      <c r="I4" s="41"/>
      <c r="J4" s="41"/>
      <c r="K4" s="41"/>
      <c r="L4" s="82"/>
      <c r="M4" s="41"/>
      <c r="N4" s="41"/>
      <c r="O4" s="41"/>
      <c r="P4" s="41"/>
      <c r="Q4" s="41"/>
      <c r="R4" s="41"/>
      <c r="S4" s="41"/>
      <c r="T4" s="42"/>
    </row>
    <row r="5" spans="1:20">
      <c r="A5" s="138" t="s">
        <v>73</v>
      </c>
      <c r="B5" s="370" t="str">
        <f>DATI!B5</f>
        <v>GEOM. SPARAPANI MORENO</v>
      </c>
      <c r="C5" s="370"/>
      <c r="D5" s="370"/>
      <c r="E5" s="370"/>
      <c r="F5" s="370"/>
      <c r="G5" s="39"/>
      <c r="H5" s="40"/>
      <c r="I5" s="41"/>
      <c r="J5" s="41"/>
      <c r="K5" s="41"/>
      <c r="L5" s="82"/>
      <c r="M5" s="41"/>
      <c r="N5" s="41"/>
      <c r="O5" s="41"/>
      <c r="P5" s="41"/>
      <c r="Q5" s="41"/>
      <c r="R5" s="41"/>
      <c r="S5" s="41"/>
      <c r="T5" s="42"/>
    </row>
    <row r="6" spans="1:20" ht="17.100000000000001" customHeight="1">
      <c r="A6" s="372"/>
      <c r="B6" s="372"/>
      <c r="C6" s="372"/>
      <c r="D6" s="372"/>
      <c r="E6" s="372"/>
      <c r="F6" s="372"/>
      <c r="G6" s="39"/>
      <c r="H6" s="40"/>
      <c r="M6" s="41"/>
      <c r="N6" s="41"/>
      <c r="O6" s="41"/>
      <c r="P6" s="42"/>
    </row>
    <row r="7" spans="1:20" ht="18" customHeight="1">
      <c r="A7" s="373" t="s">
        <v>156</v>
      </c>
      <c r="B7" s="373"/>
      <c r="C7" s="373"/>
      <c r="D7" s="373"/>
      <c r="E7" s="373"/>
      <c r="F7" s="373"/>
      <c r="G7" s="39"/>
      <c r="H7" s="40"/>
      <c r="I7" s="82"/>
      <c r="J7" s="41"/>
      <c r="K7" s="41"/>
      <c r="L7" s="82"/>
      <c r="M7" s="41"/>
      <c r="N7" s="41"/>
      <c r="O7" s="41"/>
      <c r="P7" s="41"/>
      <c r="Q7" s="41"/>
      <c r="R7" s="41"/>
      <c r="S7" s="41"/>
      <c r="T7" s="42"/>
    </row>
    <row r="8" spans="1:20" ht="17.100000000000001" customHeight="1">
      <c r="A8" s="363" t="s">
        <v>161</v>
      </c>
      <c r="B8" s="363"/>
      <c r="C8" s="363"/>
      <c r="D8" s="363"/>
      <c r="E8" s="363"/>
      <c r="F8" s="142" t="str">
        <f>IF(DATI!B7=2,"NON DOVUTO","DOVUTO")</f>
        <v>DOVUTO</v>
      </c>
      <c r="G8" s="39"/>
      <c r="H8" s="40"/>
      <c r="I8" s="82"/>
      <c r="J8" s="41"/>
      <c r="K8" s="41"/>
      <c r="L8" s="82"/>
      <c r="M8" s="41"/>
      <c r="N8" s="41"/>
      <c r="O8" s="41"/>
      <c r="P8" s="41"/>
      <c r="Q8" s="41"/>
      <c r="R8" s="41"/>
      <c r="S8" s="41"/>
      <c r="T8" s="42"/>
    </row>
    <row r="9" spans="1:20" ht="43.5" customHeight="1">
      <c r="A9" s="201" t="s">
        <v>75</v>
      </c>
      <c r="B9" s="201" t="s">
        <v>76</v>
      </c>
      <c r="C9" s="201" t="s">
        <v>77</v>
      </c>
      <c r="D9" s="202" t="str">
        <f>DATI!A13</f>
        <v>VE  mc.</v>
      </c>
      <c r="E9" s="201" t="s">
        <v>130</v>
      </c>
      <c r="F9" s="203" t="s">
        <v>78</v>
      </c>
      <c r="G9" s="84"/>
      <c r="H9" s="84"/>
      <c r="I9" s="85"/>
      <c r="J9" s="85"/>
      <c r="K9" s="85"/>
      <c r="L9" s="85"/>
      <c r="M9" s="85"/>
      <c r="N9" s="85"/>
      <c r="O9" s="85"/>
      <c r="P9" s="85"/>
      <c r="Q9" s="85"/>
      <c r="R9" s="85"/>
      <c r="S9" s="85"/>
      <c r="T9" s="42"/>
    </row>
    <row r="10" spans="1:20" ht="17.100000000000001" customHeight="1">
      <c r="A10" s="204" t="str">
        <f>IF(D9="VE  mc.","metro cubo","metro quadrato")</f>
        <v>metro cubo</v>
      </c>
      <c r="B10" s="205">
        <f>DATI!B11</f>
        <v>8.3863879487500004</v>
      </c>
      <c r="C10" s="205">
        <f>DATI!D56</f>
        <v>1.2</v>
      </c>
      <c r="D10" s="205">
        <f>DATI!B13</f>
        <v>37.86</v>
      </c>
      <c r="E10" s="205">
        <f>B10*C10*D10</f>
        <v>381.01037728761003</v>
      </c>
      <c r="F10" s="206" t="s">
        <v>79</v>
      </c>
      <c r="G10" s="39"/>
      <c r="H10" s="40"/>
      <c r="I10" s="41"/>
      <c r="J10" s="41"/>
      <c r="K10" s="41"/>
      <c r="L10" s="41"/>
      <c r="M10" s="41"/>
      <c r="N10" s="41"/>
      <c r="O10" s="41"/>
      <c r="P10" s="41"/>
      <c r="Q10" s="41"/>
      <c r="R10" s="41"/>
      <c r="S10" s="41"/>
      <c r="T10" s="42"/>
    </row>
    <row r="11" spans="1:20" ht="17.100000000000001" customHeight="1">
      <c r="A11" s="204" t="str">
        <f>IF(D9="VE  mc.","metro cubo","metro quadrato")</f>
        <v>metro cubo</v>
      </c>
      <c r="B11" s="205">
        <f>DATI!B12</f>
        <v>27.77657155</v>
      </c>
      <c r="C11" s="205">
        <f>DATI!D56</f>
        <v>1.2</v>
      </c>
      <c r="D11" s="205">
        <f>DATI!B13</f>
        <v>37.86</v>
      </c>
      <c r="E11" s="210">
        <f>B11*C11*D11</f>
        <v>1261.9451986596</v>
      </c>
      <c r="F11" s="206" t="s">
        <v>80</v>
      </c>
      <c r="G11" s="39"/>
      <c r="H11" s="40"/>
      <c r="I11" s="41"/>
      <c r="J11" s="41"/>
      <c r="K11" s="41"/>
      <c r="L11" s="41"/>
      <c r="M11" s="41"/>
      <c r="N11" s="41"/>
      <c r="O11" s="41"/>
      <c r="P11" s="41"/>
      <c r="Q11" s="41"/>
      <c r="R11" s="41"/>
      <c r="S11" s="41"/>
      <c r="T11" s="42"/>
    </row>
    <row r="12" spans="1:20" ht="17.100000000000001" customHeight="1">
      <c r="A12" s="374" t="s">
        <v>131</v>
      </c>
      <c r="B12" s="374"/>
      <c r="C12" s="374"/>
      <c r="D12" s="374"/>
      <c r="E12" s="211">
        <f>E10+E11</f>
        <v>1642.95557594721</v>
      </c>
      <c r="F12" s="206"/>
      <c r="G12" s="39"/>
      <c r="H12" s="40"/>
      <c r="I12" s="41"/>
      <c r="J12" s="41"/>
      <c r="K12" s="41"/>
      <c r="L12" s="41"/>
      <c r="M12" s="41"/>
      <c r="N12" s="41"/>
      <c r="O12" s="41"/>
      <c r="P12" s="41"/>
      <c r="Q12" s="41"/>
      <c r="R12" s="41"/>
      <c r="S12" s="41"/>
      <c r="T12" s="42"/>
    </row>
    <row r="13" spans="1:20" ht="17.100000000000001" customHeight="1">
      <c r="A13" s="364" t="s">
        <v>132</v>
      </c>
      <c r="B13" s="364"/>
      <c r="C13" s="364"/>
      <c r="D13" s="364"/>
      <c r="E13" s="364"/>
      <c r="F13" s="208">
        <f>DATI!D57</f>
        <v>1</v>
      </c>
      <c r="G13" s="39"/>
      <c r="H13" s="40"/>
      <c r="I13" s="41"/>
      <c r="J13" s="41"/>
      <c r="K13" s="41"/>
      <c r="L13" s="41"/>
      <c r="M13" s="41"/>
      <c r="N13" s="41"/>
      <c r="O13" s="41"/>
      <c r="P13" s="41"/>
      <c r="Q13" s="41"/>
      <c r="R13" s="41"/>
      <c r="S13" s="41"/>
      <c r="T13" s="42"/>
    </row>
    <row r="14" spans="1:20" ht="15.75" customHeight="1">
      <c r="A14" s="366" t="str">
        <f>IF(D9="VE  mc.","Note: VE = Volume Edificabile o Edificato (art.23 DPGR 39/R/2018)","Note: SE = Superficie Edificabile o Edificata (art.10 DPGR 39/R/2018)")</f>
        <v>Note: VE = Volume Edificabile o Edificato (art.23 DPGR 39/R/2018)</v>
      </c>
      <c r="B14" s="366"/>
      <c r="C14" s="366"/>
      <c r="D14" s="366"/>
      <c r="E14" s="366"/>
      <c r="F14" s="366"/>
      <c r="G14" s="39"/>
      <c r="H14" s="40"/>
      <c r="I14" s="41"/>
      <c r="J14" s="41"/>
      <c r="K14" s="41"/>
      <c r="L14" s="41"/>
      <c r="M14" s="41"/>
      <c r="N14" s="41"/>
      <c r="O14" s="41"/>
      <c r="P14" s="41"/>
      <c r="Q14" s="41"/>
      <c r="R14" s="41"/>
      <c r="S14" s="41"/>
      <c r="T14" s="42"/>
    </row>
    <row r="15" spans="1:20" ht="15.75" customHeight="1">
      <c r="A15" s="365" t="s">
        <v>157</v>
      </c>
      <c r="B15" s="365"/>
      <c r="C15" s="365"/>
      <c r="D15" s="365"/>
      <c r="E15" s="365"/>
      <c r="F15" s="365"/>
      <c r="G15" s="39"/>
      <c r="H15" s="40"/>
      <c r="I15" s="41"/>
      <c r="J15" s="41"/>
      <c r="K15" s="41"/>
      <c r="L15" s="41"/>
      <c r="M15" s="41"/>
      <c r="N15" s="41"/>
      <c r="O15" s="41"/>
      <c r="P15" s="41"/>
      <c r="Q15" s="41"/>
      <c r="R15" s="41"/>
      <c r="S15" s="41"/>
      <c r="T15" s="42"/>
    </row>
    <row r="16" spans="1:20" ht="15.75" customHeight="1">
      <c r="A16" s="364" t="s">
        <v>162</v>
      </c>
      <c r="B16" s="364"/>
      <c r="C16" s="364"/>
      <c r="D16" s="364"/>
      <c r="E16" s="364"/>
      <c r="F16" s="209" t="str">
        <f>IF(DATI!B16=2,"NON DOVUTO","DOVUTO")</f>
        <v>NON DOVUTO</v>
      </c>
      <c r="G16" s="39"/>
      <c r="H16" s="40"/>
      <c r="I16" s="41"/>
      <c r="J16" s="41"/>
      <c r="K16" s="41"/>
      <c r="L16" s="41"/>
      <c r="M16" s="41"/>
      <c r="N16" s="41"/>
      <c r="O16" s="41"/>
      <c r="P16" s="41"/>
      <c r="Q16" s="41"/>
      <c r="R16" s="41"/>
      <c r="S16" s="41"/>
      <c r="T16" s="42"/>
    </row>
    <row r="17" spans="1:20" ht="15" customHeight="1">
      <c r="A17" s="375" t="s">
        <v>160</v>
      </c>
      <c r="B17" s="375"/>
      <c r="C17" s="375"/>
      <c r="D17" s="375"/>
      <c r="E17" s="375"/>
      <c r="F17" s="375"/>
      <c r="G17" s="39"/>
      <c r="H17" s="40"/>
      <c r="I17" s="41"/>
      <c r="J17" s="41"/>
      <c r="K17" s="41"/>
      <c r="L17" s="41"/>
      <c r="M17" s="41"/>
      <c r="N17" s="41"/>
      <c r="O17" s="41"/>
      <c r="P17" s="41"/>
      <c r="Q17" s="41"/>
      <c r="R17" s="41"/>
      <c r="S17" s="41"/>
      <c r="T17" s="42"/>
    </row>
    <row r="18" spans="1:20" ht="27.75" customHeight="1">
      <c r="A18" s="376" t="s">
        <v>163</v>
      </c>
      <c r="B18" s="376"/>
      <c r="C18" s="376"/>
      <c r="D18" s="376"/>
      <c r="E18" s="376"/>
      <c r="F18" s="376"/>
      <c r="G18" s="39"/>
      <c r="H18" s="40"/>
      <c r="I18" s="41"/>
      <c r="J18" s="41"/>
      <c r="K18" s="41"/>
      <c r="L18" s="41"/>
      <c r="M18" s="41"/>
      <c r="N18" s="41"/>
      <c r="O18" s="41"/>
      <c r="P18" s="41"/>
      <c r="Q18" s="41"/>
      <c r="R18" s="41"/>
      <c r="S18" s="41"/>
      <c r="T18" s="42"/>
    </row>
    <row r="19" spans="1:20" ht="17.100000000000001" customHeight="1">
      <c r="A19" s="361" t="s">
        <v>135</v>
      </c>
      <c r="B19" s="361"/>
      <c r="C19" s="361"/>
      <c r="D19" s="361"/>
      <c r="E19" s="361"/>
      <c r="F19" s="212">
        <f>'Calcolo CC edificio residenz'!F39</f>
        <v>0</v>
      </c>
      <c r="G19" s="39"/>
      <c r="H19" s="40"/>
      <c r="I19" s="41"/>
      <c r="J19" s="41"/>
      <c r="K19" s="41"/>
      <c r="L19" s="41"/>
      <c r="M19" s="41"/>
      <c r="N19" s="41"/>
      <c r="O19" s="41"/>
      <c r="P19" s="41"/>
      <c r="Q19" s="41"/>
      <c r="R19" s="41"/>
      <c r="S19" s="41"/>
      <c r="T19" s="42"/>
    </row>
    <row r="20" spans="1:20" ht="17.100000000000001" customHeight="1">
      <c r="A20" s="362" t="s">
        <v>133</v>
      </c>
      <c r="B20" s="362"/>
      <c r="C20" s="362"/>
      <c r="D20" s="362"/>
      <c r="E20" s="362"/>
      <c r="F20" s="213">
        <f>IF(F19=0,0,F21/F19)</f>
        <v>0</v>
      </c>
      <c r="G20" s="39"/>
      <c r="H20" s="40"/>
      <c r="I20" s="41"/>
      <c r="J20" s="41"/>
      <c r="K20" s="41"/>
      <c r="L20" s="41"/>
      <c r="M20" s="41"/>
      <c r="N20" s="41"/>
      <c r="O20" s="41"/>
      <c r="P20" s="41"/>
      <c r="Q20" s="41"/>
      <c r="R20" s="41"/>
      <c r="S20" s="41"/>
      <c r="T20" s="42"/>
    </row>
    <row r="21" spans="1:20" ht="17.100000000000001" customHeight="1">
      <c r="A21" s="362" t="s">
        <v>134</v>
      </c>
      <c r="B21" s="362"/>
      <c r="C21" s="362"/>
      <c r="D21" s="362"/>
      <c r="E21" s="362"/>
      <c r="F21" s="207">
        <f>'Calcolo Contributo Costo Costr'!J10</f>
        <v>0</v>
      </c>
      <c r="G21" s="39"/>
      <c r="H21" s="40"/>
      <c r="I21" s="41"/>
      <c r="J21" s="41"/>
      <c r="K21" s="41"/>
      <c r="L21" s="41"/>
      <c r="M21" s="41"/>
      <c r="N21" s="41"/>
      <c r="O21" s="41"/>
      <c r="P21" s="41"/>
      <c r="Q21" s="41"/>
      <c r="R21" s="41"/>
      <c r="S21" s="41"/>
      <c r="T21" s="42"/>
    </row>
    <row r="22" spans="1:20" ht="17.100000000000001" customHeight="1">
      <c r="A22" s="367" t="s">
        <v>158</v>
      </c>
      <c r="B22" s="367"/>
      <c r="C22" s="367"/>
      <c r="D22" s="367"/>
      <c r="E22" s="367"/>
      <c r="F22" s="367"/>
      <c r="G22" s="39"/>
      <c r="H22" s="40"/>
      <c r="I22" s="41"/>
      <c r="J22" s="41"/>
      <c r="K22" s="41"/>
      <c r="L22" s="41"/>
      <c r="M22" s="41"/>
      <c r="N22" s="41"/>
      <c r="O22" s="41"/>
      <c r="P22" s="41"/>
      <c r="Q22" s="41"/>
      <c r="R22" s="41"/>
      <c r="S22" s="41"/>
      <c r="T22" s="42"/>
    </row>
    <row r="23" spans="1:20" ht="17.100000000000001" customHeight="1">
      <c r="A23" s="361" t="s">
        <v>136</v>
      </c>
      <c r="B23" s="361"/>
      <c r="C23" s="361"/>
      <c r="D23" s="361"/>
      <c r="E23" s="361"/>
      <c r="F23" s="212">
        <f>DATI!B44</f>
        <v>0</v>
      </c>
      <c r="G23" s="39"/>
      <c r="H23" s="40"/>
      <c r="I23" s="41"/>
      <c r="J23" s="41"/>
      <c r="K23" s="41"/>
      <c r="L23" s="41"/>
      <c r="M23" s="41"/>
      <c r="N23" s="41"/>
      <c r="O23" s="41"/>
      <c r="P23" s="41"/>
      <c r="Q23" s="41"/>
      <c r="R23" s="41"/>
      <c r="S23" s="41"/>
      <c r="T23" s="42"/>
    </row>
    <row r="24" spans="1:20" ht="17.100000000000001" customHeight="1">
      <c r="A24" s="362" t="s">
        <v>133</v>
      </c>
      <c r="B24" s="362"/>
      <c r="C24" s="362"/>
      <c r="D24" s="362"/>
      <c r="E24" s="362"/>
      <c r="F24" s="213">
        <f>DATI!B46</f>
        <v>0</v>
      </c>
      <c r="G24" s="39"/>
      <c r="H24" s="40"/>
      <c r="I24" s="41"/>
      <c r="J24" s="41"/>
      <c r="K24" s="41"/>
      <c r="L24" s="41"/>
      <c r="M24" s="41"/>
      <c r="N24" s="41"/>
      <c r="O24" s="41"/>
      <c r="P24" s="41"/>
      <c r="Q24" s="41"/>
      <c r="R24" s="41"/>
      <c r="S24" s="41"/>
      <c r="T24" s="42"/>
    </row>
    <row r="25" spans="1:20" ht="17.100000000000001" customHeight="1">
      <c r="A25" s="362" t="s">
        <v>134</v>
      </c>
      <c r="B25" s="362"/>
      <c r="C25" s="362"/>
      <c r="D25" s="362"/>
      <c r="E25" s="362"/>
      <c r="F25" s="207">
        <f>F23*F24</f>
        <v>0</v>
      </c>
      <c r="G25" s="39"/>
      <c r="H25" s="40"/>
      <c r="I25" s="41"/>
      <c r="J25" s="41"/>
      <c r="K25" s="41"/>
      <c r="L25" s="41"/>
      <c r="M25" s="41"/>
      <c r="N25" s="41"/>
      <c r="O25" s="41"/>
      <c r="P25" s="41"/>
      <c r="Q25" s="41"/>
      <c r="R25" s="41"/>
      <c r="S25" s="41"/>
      <c r="T25" s="42"/>
    </row>
    <row r="26" spans="1:20" ht="17.100000000000001" customHeight="1">
      <c r="A26" s="367" t="s">
        <v>159</v>
      </c>
      <c r="B26" s="367"/>
      <c r="C26" s="367"/>
      <c r="D26" s="367"/>
      <c r="E26" s="367"/>
      <c r="F26" s="367"/>
      <c r="G26" s="39"/>
      <c r="H26" s="40"/>
      <c r="I26" s="41"/>
      <c r="J26" s="41"/>
      <c r="K26" s="41"/>
      <c r="L26" s="41"/>
      <c r="M26" s="41"/>
      <c r="N26" s="41"/>
      <c r="O26" s="41"/>
      <c r="P26" s="41"/>
      <c r="Q26" s="41"/>
      <c r="R26" s="41"/>
      <c r="S26" s="41"/>
      <c r="T26" s="42"/>
    </row>
    <row r="27" spans="1:20" ht="15" customHeight="1">
      <c r="A27" s="361" t="s">
        <v>136</v>
      </c>
      <c r="B27" s="361"/>
      <c r="C27" s="361"/>
      <c r="D27" s="361"/>
      <c r="E27" s="361"/>
      <c r="F27" s="212">
        <f>DATI!B49</f>
        <v>0</v>
      </c>
      <c r="G27" s="39"/>
      <c r="H27" s="40"/>
      <c r="I27" s="41"/>
      <c r="J27" s="41"/>
      <c r="K27" s="41"/>
      <c r="L27" s="41"/>
      <c r="M27" s="41"/>
      <c r="N27" s="41"/>
      <c r="O27" s="41"/>
      <c r="P27" s="41"/>
      <c r="Q27" s="41"/>
      <c r="R27" s="41"/>
      <c r="S27" s="41"/>
      <c r="T27" s="42"/>
    </row>
    <row r="28" spans="1:20" ht="15" customHeight="1">
      <c r="A28" s="362" t="s">
        <v>133</v>
      </c>
      <c r="B28" s="362"/>
      <c r="C28" s="362"/>
      <c r="D28" s="362"/>
      <c r="E28" s="362"/>
      <c r="F28" s="213">
        <f>DATI!B51</f>
        <v>0</v>
      </c>
      <c r="G28" s="39"/>
      <c r="H28" s="40"/>
      <c r="I28" s="41"/>
      <c r="J28" s="41"/>
      <c r="K28" s="41"/>
      <c r="L28" s="41"/>
      <c r="M28" s="41"/>
      <c r="N28" s="41"/>
      <c r="O28" s="41"/>
      <c r="P28" s="41"/>
      <c r="Q28" s="41"/>
      <c r="R28" s="41"/>
      <c r="S28" s="41"/>
      <c r="T28" s="42"/>
    </row>
    <row r="29" spans="1:20" ht="15" customHeight="1">
      <c r="A29" s="362" t="s">
        <v>134</v>
      </c>
      <c r="B29" s="362"/>
      <c r="C29" s="362"/>
      <c r="D29" s="362"/>
      <c r="E29" s="362"/>
      <c r="F29" s="207">
        <f>F27*F28</f>
        <v>0</v>
      </c>
      <c r="G29" s="39"/>
      <c r="H29" s="40"/>
      <c r="I29" s="41"/>
      <c r="J29" s="41"/>
      <c r="K29" s="41"/>
      <c r="L29" s="41"/>
      <c r="M29" s="41"/>
      <c r="N29" s="41"/>
      <c r="O29" s="41"/>
      <c r="P29" s="41"/>
      <c r="Q29" s="41"/>
      <c r="R29" s="41"/>
      <c r="S29" s="41"/>
      <c r="T29" s="42"/>
    </row>
    <row r="30" spans="1:20">
      <c r="A30" s="379"/>
      <c r="B30" s="379"/>
      <c r="C30" s="379"/>
      <c r="D30" s="379"/>
      <c r="E30" s="379"/>
      <c r="F30" s="379"/>
      <c r="G30" s="39"/>
      <c r="H30" s="40"/>
      <c r="I30" s="41"/>
      <c r="J30" s="41"/>
      <c r="K30" s="41"/>
      <c r="L30" s="41"/>
      <c r="M30" s="41"/>
      <c r="N30" s="41"/>
      <c r="O30" s="41"/>
      <c r="P30" s="41"/>
      <c r="Q30" s="41"/>
      <c r="R30" s="41"/>
      <c r="S30" s="41"/>
      <c r="T30" s="42"/>
    </row>
    <row r="31" spans="1:20" ht="15" customHeight="1">
      <c r="A31" s="43"/>
      <c r="B31" s="380" t="s">
        <v>137</v>
      </c>
      <c r="C31" s="380"/>
      <c r="D31" s="380"/>
      <c r="E31" s="380"/>
      <c r="F31" s="380"/>
      <c r="G31" s="39"/>
      <c r="H31" s="40"/>
      <c r="I31" s="41"/>
      <c r="J31" s="41"/>
      <c r="K31" s="41"/>
      <c r="L31" s="41"/>
      <c r="M31" s="41"/>
      <c r="N31" s="41"/>
      <c r="O31" s="41"/>
      <c r="P31" s="41"/>
      <c r="Q31" s="41"/>
      <c r="R31" s="41"/>
      <c r="S31" s="41"/>
      <c r="T31" s="42"/>
    </row>
    <row r="32" spans="1:20" ht="15" customHeight="1">
      <c r="A32" s="45"/>
      <c r="B32" s="381" t="s">
        <v>81</v>
      </c>
      <c r="C32" s="381"/>
      <c r="D32" s="381"/>
      <c r="E32" s="381"/>
      <c r="F32" s="198">
        <f>E10</f>
        <v>381.01037728761003</v>
      </c>
      <c r="G32" s="39"/>
      <c r="H32" s="40"/>
      <c r="I32" s="41"/>
      <c r="J32" s="41"/>
      <c r="K32" s="41"/>
      <c r="L32" s="41"/>
      <c r="M32" s="41"/>
      <c r="N32" s="41"/>
      <c r="O32" s="41"/>
      <c r="P32" s="41"/>
      <c r="Q32" s="41"/>
      <c r="R32" s="41"/>
      <c r="S32" s="41"/>
      <c r="T32" s="42"/>
    </row>
    <row r="33" spans="1:20" ht="15" customHeight="1">
      <c r="A33" s="45"/>
      <c r="B33" s="381" t="s">
        <v>82</v>
      </c>
      <c r="C33" s="381"/>
      <c r="D33" s="381"/>
      <c r="E33" s="381"/>
      <c r="F33" s="198">
        <f>E11*F13</f>
        <v>1261.9451986596</v>
      </c>
      <c r="G33" s="39"/>
      <c r="H33" s="40"/>
      <c r="I33" s="41"/>
      <c r="J33" s="41"/>
      <c r="K33" s="41"/>
      <c r="L33" s="41"/>
      <c r="M33" s="41"/>
      <c r="N33" s="41"/>
      <c r="O33" s="41"/>
      <c r="P33" s="41"/>
      <c r="Q33" s="41"/>
      <c r="R33" s="41"/>
      <c r="S33" s="41"/>
      <c r="T33" s="42"/>
    </row>
    <row r="34" spans="1:20" ht="15" customHeight="1">
      <c r="A34" s="45"/>
      <c r="B34" s="381" t="s">
        <v>83</v>
      </c>
      <c r="C34" s="381"/>
      <c r="D34" s="381"/>
      <c r="E34" s="381"/>
      <c r="F34" s="199">
        <f>F21+F25+F29</f>
        <v>0</v>
      </c>
      <c r="G34" s="39"/>
      <c r="H34" s="40"/>
      <c r="I34" s="41"/>
      <c r="J34" s="41"/>
      <c r="K34" s="41"/>
      <c r="L34" s="41"/>
      <c r="M34" s="41"/>
      <c r="N34" s="41"/>
      <c r="O34" s="41"/>
      <c r="P34" s="41"/>
      <c r="Q34" s="41"/>
      <c r="R34" s="41"/>
      <c r="S34" s="41"/>
      <c r="T34" s="42"/>
    </row>
    <row r="35" spans="1:20" ht="15" customHeight="1">
      <c r="A35" s="45"/>
      <c r="B35" s="381" t="s">
        <v>84</v>
      </c>
      <c r="C35" s="381"/>
      <c r="D35" s="381"/>
      <c r="E35" s="381"/>
      <c r="F35" s="200">
        <f>F32+F33+F34</f>
        <v>1642.95557594721</v>
      </c>
      <c r="G35" s="39"/>
      <c r="H35" s="40"/>
      <c r="I35" s="41"/>
      <c r="J35" s="41"/>
      <c r="K35" s="41"/>
      <c r="L35" s="41"/>
      <c r="M35" s="41"/>
      <c r="N35" s="41"/>
      <c r="O35" s="41"/>
      <c r="P35" s="41"/>
      <c r="Q35" s="41"/>
      <c r="R35" s="41"/>
      <c r="S35" s="41"/>
      <c r="T35" s="42"/>
    </row>
    <row r="36" spans="1:20">
      <c r="A36" s="45"/>
      <c r="B36" s="46"/>
      <c r="C36" s="46"/>
      <c r="D36" s="46"/>
      <c r="E36" s="47"/>
      <c r="F36" s="44"/>
      <c r="G36" s="39"/>
      <c r="H36" s="40"/>
      <c r="I36" s="41"/>
      <c r="J36" s="41"/>
      <c r="K36" s="41"/>
      <c r="L36" s="41"/>
      <c r="M36" s="41"/>
      <c r="N36" s="41"/>
      <c r="O36" s="41"/>
      <c r="P36" s="41"/>
      <c r="Q36" s="41"/>
      <c r="R36" s="41"/>
      <c r="S36" s="41"/>
      <c r="T36" s="42"/>
    </row>
    <row r="37" spans="1:20">
      <c r="A37" s="37"/>
      <c r="B37" s="38" t="s">
        <v>69</v>
      </c>
      <c r="C37" s="377">
        <f>DATI!B52</f>
        <v>45205</v>
      </c>
      <c r="D37" s="378"/>
      <c r="E37" s="45"/>
      <c r="F37" s="44" t="s">
        <v>85</v>
      </c>
    </row>
    <row r="38" spans="1:20">
      <c r="A38" s="41"/>
      <c r="B38" s="41"/>
      <c r="C38" s="41"/>
      <c r="D38" s="41"/>
      <c r="E38" s="41"/>
      <c r="F38" s="87" t="str">
        <f>DATI!B53</f>
        <v>Geom. Alessandro Guarguaglini</v>
      </c>
    </row>
    <row r="39" spans="1:20">
      <c r="A39" s="41"/>
      <c r="B39" s="41"/>
      <c r="C39" s="41"/>
      <c r="D39" s="41"/>
      <c r="E39" s="41"/>
      <c r="F39" s="41"/>
    </row>
  </sheetData>
  <sheetProtection password="DD79" sheet="1" objects="1" scenarios="1" selectLockedCells="1" selectUnlockedCells="1"/>
  <mergeCells count="33">
    <mergeCell ref="A28:E28"/>
    <mergeCell ref="A29:E29"/>
    <mergeCell ref="C37:D37"/>
    <mergeCell ref="A30:F30"/>
    <mergeCell ref="B31:F31"/>
    <mergeCell ref="B32:E32"/>
    <mergeCell ref="B33:E33"/>
    <mergeCell ref="B34:E34"/>
    <mergeCell ref="B35:E35"/>
    <mergeCell ref="A6:F6"/>
    <mergeCell ref="A7:F7"/>
    <mergeCell ref="A12:D12"/>
    <mergeCell ref="A17:F17"/>
    <mergeCell ref="A22:F22"/>
    <mergeCell ref="A18:F18"/>
    <mergeCell ref="A19:E19"/>
    <mergeCell ref="A20:E20"/>
    <mergeCell ref="A21:E21"/>
    <mergeCell ref="A1:F1"/>
    <mergeCell ref="B2:F2"/>
    <mergeCell ref="B4:F4"/>
    <mergeCell ref="B5:F5"/>
    <mergeCell ref="B3:F3"/>
    <mergeCell ref="A23:E23"/>
    <mergeCell ref="A24:E24"/>
    <mergeCell ref="A25:E25"/>
    <mergeCell ref="A27:E27"/>
    <mergeCell ref="A8:E8"/>
    <mergeCell ref="A13:E13"/>
    <mergeCell ref="A15:F15"/>
    <mergeCell ref="A16:E16"/>
    <mergeCell ref="A14:F14"/>
    <mergeCell ref="A26:F26"/>
  </mergeCells>
  <printOptions horizontalCentered="1"/>
  <pageMargins left="0.39370078740157483" right="0.27559055118110237" top="0.9055118110236221" bottom="0.51181102362204722" header="0.27559055118110237" footer="0.27559055118110237"/>
  <pageSetup paperSize="9" orientation="portrait" r:id="rId1"/>
  <headerFooter>
    <oddHeader>&amp;L&amp;11Comune di Sassetta (Livorno)&amp;R&amp;11SUE</oddHeader>
    <oddFooter>&amp;R&amp;P</oddFooter>
  </headerFooter>
</worksheet>
</file>

<file path=xl/worksheets/sheet2.xml><?xml version="1.0" encoding="utf-8"?>
<worksheet xmlns="http://schemas.openxmlformats.org/spreadsheetml/2006/main" xmlns:r="http://schemas.openxmlformats.org/officeDocument/2006/relationships">
  <sheetPr codeName="Foglio3"/>
  <dimension ref="A1:AMJ50"/>
  <sheetViews>
    <sheetView showGridLines="0" zoomScale="150" zoomScaleNormal="150" workbookViewId="0">
      <selection activeCell="A6" sqref="A6"/>
    </sheetView>
  </sheetViews>
  <sheetFormatPr defaultColWidth="9.140625" defaultRowHeight="12.75"/>
  <cols>
    <col min="1" max="1" width="11.42578125" style="3" customWidth="1"/>
    <col min="2" max="2" width="7.42578125" style="3" customWidth="1"/>
    <col min="3" max="3" width="8.140625" style="4" customWidth="1"/>
    <col min="4" max="5" width="12.7109375" style="5" customWidth="1"/>
    <col min="6" max="6" width="9.140625" style="6"/>
    <col min="7" max="7" width="9" style="7" customWidth="1"/>
    <col min="8" max="8" width="12.7109375" style="8" customWidth="1"/>
    <col min="9" max="9" width="9.140625" style="9"/>
    <col min="10" max="1017" width="9.140625" style="3"/>
    <col min="1018" max="1024" width="11.5703125" customWidth="1"/>
  </cols>
  <sheetData>
    <row r="1" spans="1:1024" ht="56.25" customHeight="1">
      <c r="A1" s="296" t="s">
        <v>2</v>
      </c>
      <c r="B1" s="296"/>
      <c r="C1" s="296"/>
      <c r="D1" s="296"/>
      <c r="E1" s="296"/>
      <c r="F1" s="296"/>
      <c r="G1" s="296"/>
      <c r="H1" s="296"/>
    </row>
    <row r="2" spans="1:1024" ht="41.25" customHeight="1">
      <c r="A2" s="297" t="s">
        <v>3</v>
      </c>
      <c r="B2" s="297"/>
      <c r="C2" s="297"/>
      <c r="D2" s="297"/>
      <c r="E2" s="297"/>
      <c r="F2" s="297"/>
      <c r="G2" s="297"/>
      <c r="H2" s="297"/>
    </row>
    <row r="3" spans="1:1024" ht="28.35" customHeight="1">
      <c r="A3" s="298" t="s">
        <v>4</v>
      </c>
      <c r="B3" s="299"/>
      <c r="C3" s="299"/>
      <c r="D3" s="299"/>
      <c r="E3" s="299"/>
      <c r="F3" s="299"/>
      <c r="G3" s="299"/>
      <c r="H3" s="300"/>
    </row>
    <row r="4" spans="1:1024" s="8" customFormat="1" ht="38.25" customHeight="1">
      <c r="A4" s="94" t="s">
        <v>5</v>
      </c>
      <c r="B4" s="94" t="s">
        <v>6</v>
      </c>
      <c r="C4" s="94" t="s">
        <v>7</v>
      </c>
      <c r="D4" s="95" t="s">
        <v>8</v>
      </c>
      <c r="E4" s="95" t="s">
        <v>9</v>
      </c>
      <c r="F4" s="94" t="s">
        <v>10</v>
      </c>
      <c r="G4" s="94" t="s">
        <v>11</v>
      </c>
      <c r="H4" s="94" t="s">
        <v>12</v>
      </c>
      <c r="I4" s="9"/>
      <c r="AMD4"/>
      <c r="AME4"/>
      <c r="AMF4"/>
      <c r="AMG4"/>
      <c r="AMH4"/>
      <c r="AMI4"/>
      <c r="AMJ4"/>
    </row>
    <row r="5" spans="1:1024" ht="28.35" customHeight="1">
      <c r="A5" s="88" t="s">
        <v>13</v>
      </c>
      <c r="B5" s="89">
        <v>2005</v>
      </c>
      <c r="C5" s="90">
        <v>127.6</v>
      </c>
      <c r="D5" s="91">
        <v>1995</v>
      </c>
      <c r="E5" s="91">
        <v>2010</v>
      </c>
      <c r="F5" s="92">
        <v>1.39</v>
      </c>
      <c r="G5" s="301">
        <f>(C6/C5)*F5*F6*100-100</f>
        <v>38.744113636363636</v>
      </c>
      <c r="H5" s="302">
        <f>(G5/100)+1</f>
        <v>1.3874411363636363</v>
      </c>
    </row>
    <row r="6" spans="1:1024" ht="28.35" customHeight="1">
      <c r="A6" s="93" t="s">
        <v>13</v>
      </c>
      <c r="B6" s="25">
        <v>2022</v>
      </c>
      <c r="C6" s="26">
        <v>118.7</v>
      </c>
      <c r="D6" s="91">
        <v>2010</v>
      </c>
      <c r="E6" s="91">
        <v>2015</v>
      </c>
      <c r="F6" s="92">
        <v>1.073</v>
      </c>
      <c r="G6" s="301"/>
      <c r="H6" s="302"/>
    </row>
    <row r="7" spans="1:1024" ht="28.35" customHeight="1">
      <c r="H7" s="9"/>
    </row>
    <row r="8" spans="1:1024" ht="28.35" customHeight="1">
      <c r="A8" s="295" t="s">
        <v>14</v>
      </c>
      <c r="B8" s="295"/>
      <c r="C8" s="295"/>
      <c r="D8" s="295"/>
      <c r="E8" s="295"/>
      <c r="F8" s="295"/>
      <c r="G8" s="295"/>
      <c r="H8" s="295"/>
    </row>
    <row r="9" spans="1:1024" ht="28.35" customHeight="1"/>
    <row r="10" spans="1:1024" ht="28.35" customHeight="1"/>
    <row r="11" spans="1:1024" ht="28.35" customHeight="1"/>
    <row r="12" spans="1:1024" ht="28.35" customHeight="1">
      <c r="A12" s="10"/>
      <c r="B12" s="10"/>
      <c r="C12" s="10"/>
      <c r="D12" s="11"/>
      <c r="E12" s="11"/>
      <c r="F12" s="10"/>
      <c r="G12" s="10"/>
      <c r="H12" s="10"/>
    </row>
    <row r="13" spans="1:1024" ht="28.35" customHeight="1">
      <c r="A13" s="12"/>
      <c r="B13" s="8"/>
      <c r="C13" s="13"/>
      <c r="D13" s="14"/>
      <c r="E13" s="14"/>
      <c r="F13" s="7"/>
      <c r="H13" s="15"/>
    </row>
    <row r="14" spans="1:1024" ht="28.35" customHeight="1">
      <c r="A14" s="12"/>
      <c r="B14" s="16"/>
      <c r="C14" s="13"/>
      <c r="D14" s="14"/>
      <c r="E14" s="14"/>
      <c r="F14" s="7"/>
      <c r="H14" s="15"/>
    </row>
    <row r="15" spans="1:1024" ht="28.35" customHeight="1"/>
    <row r="16" spans="1:1024" ht="28.35" customHeight="1"/>
    <row r="17" ht="28.35" customHeight="1"/>
    <row r="18" ht="28.35" customHeight="1"/>
    <row r="19" ht="28.35" customHeight="1"/>
    <row r="20" ht="28.35" customHeight="1"/>
    <row r="21" ht="28.35" customHeight="1"/>
    <row r="22" ht="28.35" customHeight="1"/>
    <row r="23" ht="28.35" customHeight="1"/>
    <row r="24" ht="28.35" customHeight="1"/>
    <row r="25" ht="28.35" customHeight="1"/>
    <row r="26" ht="28.35" customHeight="1"/>
    <row r="27" ht="28.35" customHeight="1"/>
    <row r="28" ht="28.35" customHeight="1"/>
    <row r="29" ht="28.35" customHeight="1"/>
    <row r="30" ht="28.35" customHeight="1"/>
    <row r="31" ht="28.35" customHeight="1"/>
    <row r="32" ht="28.35" customHeight="1"/>
    <row r="33" ht="28.35" customHeight="1"/>
    <row r="34" ht="28.35" customHeight="1"/>
    <row r="35" ht="28.35" customHeight="1"/>
    <row r="36" ht="28.35" customHeight="1"/>
    <row r="37" ht="28.35" customHeight="1"/>
    <row r="38" ht="28.35" customHeight="1"/>
    <row r="39" ht="28.35" customHeight="1"/>
    <row r="40" ht="28.35" customHeight="1"/>
    <row r="41" ht="28.35" customHeight="1"/>
    <row r="42" ht="28.35" customHeight="1"/>
    <row r="43" ht="28.35" customHeight="1"/>
    <row r="44" ht="28.35" customHeight="1"/>
    <row r="45" ht="28.35" customHeight="1"/>
    <row r="46" ht="28.35" customHeight="1"/>
    <row r="47" ht="28.35" customHeight="1"/>
    <row r="48" ht="28.35" customHeight="1"/>
    <row r="49" ht="28.35" customHeight="1"/>
    <row r="50" ht="28.35" customHeight="1"/>
  </sheetData>
  <sheetProtection password="DD79" sheet="1" objects="1" scenarios="1" selectLockedCells="1"/>
  <mergeCells count="6">
    <mergeCell ref="A8:H8"/>
    <mergeCell ref="A1:H1"/>
    <mergeCell ref="A2:H2"/>
    <mergeCell ref="A3:H3"/>
    <mergeCell ref="G5:G6"/>
    <mergeCell ref="H5:H6"/>
  </mergeCells>
  <printOptions horizontalCentered="1"/>
  <pageMargins left="0.55118110236220474" right="0.39370078740157483" top="1.3779527559055118" bottom="0.6692913385826772" header="0.51181102362204722" footer="0.39370078740157483"/>
  <pageSetup paperSize="9" orientation="portrait" r:id="rId1"/>
  <headerFooter>
    <oddHeader>&amp;L&amp;12Comune di Sassetta (Livorno)&amp;RSUE</oddHeader>
    <oddFooter>&amp;R&amp;12&amp;P</oddFooter>
  </headerFooter>
</worksheet>
</file>

<file path=xl/worksheets/sheet3.xml><?xml version="1.0" encoding="utf-8"?>
<worksheet xmlns="http://schemas.openxmlformats.org/spreadsheetml/2006/main" xmlns:r="http://schemas.openxmlformats.org/officeDocument/2006/relationships">
  <sheetPr codeName="Foglio4">
    <pageSetUpPr fitToPage="1"/>
  </sheetPr>
  <dimension ref="A1:AMI19"/>
  <sheetViews>
    <sheetView zoomScale="130" zoomScaleNormal="130" workbookViewId="0">
      <selection activeCell="E18" sqref="E18"/>
    </sheetView>
  </sheetViews>
  <sheetFormatPr defaultColWidth="9.140625" defaultRowHeight="12.75"/>
  <cols>
    <col min="1" max="1" width="38.42578125" style="144" customWidth="1"/>
    <col min="2" max="2" width="14" style="144" customWidth="1"/>
    <col min="3" max="3" width="9" style="144" customWidth="1"/>
    <col min="4" max="4" width="6.28515625" style="144" customWidth="1"/>
    <col min="5" max="5" width="8.140625" style="144" customWidth="1"/>
    <col min="6" max="6" width="10.85546875" style="144" customWidth="1"/>
    <col min="7" max="7" width="10.5703125" style="144" customWidth="1"/>
    <col min="8" max="8" width="13.140625" style="144" customWidth="1"/>
    <col min="9" max="9" width="9.140625" style="144"/>
    <col min="10" max="10" width="9.5703125" style="144" customWidth="1"/>
    <col min="11" max="1023" width="9.140625" style="144"/>
    <col min="1024" max="16384" width="9.140625" style="163"/>
  </cols>
  <sheetData>
    <row r="1" spans="1:12" ht="34.700000000000003" customHeight="1">
      <c r="A1" s="303" t="s">
        <v>252</v>
      </c>
      <c r="B1" s="303"/>
      <c r="C1" s="303"/>
      <c r="D1" s="303"/>
      <c r="E1" s="303"/>
      <c r="F1" s="303"/>
      <c r="G1" s="303"/>
      <c r="H1" s="303"/>
      <c r="I1" s="160"/>
    </row>
    <row r="2" spans="1:12" ht="41.25" customHeight="1">
      <c r="A2" s="309" t="s">
        <v>126</v>
      </c>
      <c r="B2" s="309"/>
      <c r="C2" s="309"/>
      <c r="D2" s="309"/>
      <c r="E2" s="309"/>
      <c r="F2" s="309"/>
      <c r="G2" s="309"/>
      <c r="H2" s="145">
        <f>'ISTAT OOUU'!H5</f>
        <v>1.3874411363636363</v>
      </c>
    </row>
    <row r="3" spans="1:12" ht="30" customHeight="1">
      <c r="A3" s="304" t="s">
        <v>253</v>
      </c>
      <c r="B3" s="305"/>
      <c r="C3" s="305"/>
      <c r="D3" s="305"/>
      <c r="E3" s="305"/>
      <c r="F3" s="305"/>
      <c r="G3" s="305"/>
      <c r="H3" s="306"/>
    </row>
    <row r="4" spans="1:12" s="146" customFormat="1" ht="70.900000000000006" customHeight="1">
      <c r="A4" s="161" t="s">
        <v>127</v>
      </c>
      <c r="B4" s="161" t="s">
        <v>246</v>
      </c>
      <c r="C4" s="161" t="s">
        <v>243</v>
      </c>
      <c r="D4" s="161" t="s">
        <v>15</v>
      </c>
      <c r="E4" s="161" t="s">
        <v>16</v>
      </c>
      <c r="F4" s="161" t="s">
        <v>17</v>
      </c>
      <c r="G4" s="161" t="s">
        <v>18</v>
      </c>
      <c r="H4" s="161" t="s">
        <v>19</v>
      </c>
    </row>
    <row r="5" spans="1:12" s="152" customFormat="1" ht="20.100000000000001" customHeight="1">
      <c r="A5" s="307" t="s">
        <v>249</v>
      </c>
      <c r="B5" s="147" t="s">
        <v>247</v>
      </c>
      <c r="C5" s="148" t="s">
        <v>20</v>
      </c>
      <c r="D5" s="148" t="s">
        <v>21</v>
      </c>
      <c r="E5" s="149">
        <v>9</v>
      </c>
      <c r="F5" s="149">
        <v>0.77</v>
      </c>
      <c r="G5" s="150">
        <f t="shared" ref="G5:G10" si="0">E5*F5</f>
        <v>6.93</v>
      </c>
      <c r="H5" s="151">
        <f>G5*H2</f>
        <v>9.6149670749999991</v>
      </c>
      <c r="J5" s="153"/>
      <c r="K5" s="154"/>
      <c r="L5" s="155"/>
    </row>
    <row r="6" spans="1:12" s="152" customFormat="1" ht="20.100000000000001" customHeight="1">
      <c r="A6" s="308"/>
      <c r="B6" s="147" t="s">
        <v>248</v>
      </c>
      <c r="C6" s="148" t="s">
        <v>22</v>
      </c>
      <c r="D6" s="156" t="s">
        <v>21</v>
      </c>
      <c r="E6" s="157">
        <v>26</v>
      </c>
      <c r="F6" s="157">
        <v>0.77</v>
      </c>
      <c r="G6" s="158">
        <f t="shared" si="0"/>
        <v>20.02</v>
      </c>
      <c r="H6" s="151">
        <f>G6*H2</f>
        <v>27.77657155</v>
      </c>
      <c r="J6" s="153"/>
      <c r="K6" s="154"/>
      <c r="L6" s="155"/>
    </row>
    <row r="7" spans="1:12" s="152" customFormat="1" ht="20.100000000000001" customHeight="1">
      <c r="A7" s="307" t="s">
        <v>250</v>
      </c>
      <c r="B7" s="147" t="s">
        <v>247</v>
      </c>
      <c r="C7" s="148" t="s">
        <v>23</v>
      </c>
      <c r="D7" s="156" t="s">
        <v>24</v>
      </c>
      <c r="E7" s="157">
        <v>12</v>
      </c>
      <c r="F7" s="157">
        <v>0.77</v>
      </c>
      <c r="G7" s="158">
        <f t="shared" si="0"/>
        <v>9.24</v>
      </c>
      <c r="H7" s="151">
        <f>G7*H2</f>
        <v>12.819956100000001</v>
      </c>
      <c r="J7" s="153"/>
      <c r="K7" s="154"/>
      <c r="L7" s="155"/>
    </row>
    <row r="8" spans="1:12" s="152" customFormat="1" ht="20.100000000000001" customHeight="1">
      <c r="A8" s="308"/>
      <c r="B8" s="147" t="s">
        <v>248</v>
      </c>
      <c r="C8" s="148" t="s">
        <v>25</v>
      </c>
      <c r="D8" s="156" t="s">
        <v>24</v>
      </c>
      <c r="E8" s="157">
        <v>11</v>
      </c>
      <c r="F8" s="157">
        <v>0.77</v>
      </c>
      <c r="G8" s="158">
        <f t="shared" si="0"/>
        <v>8.4700000000000006</v>
      </c>
      <c r="H8" s="151">
        <f>G8*H2</f>
        <v>11.751626425</v>
      </c>
      <c r="J8" s="153"/>
      <c r="K8" s="154"/>
      <c r="L8" s="155"/>
    </row>
    <row r="9" spans="1:12" s="152" customFormat="1" ht="20.100000000000001" customHeight="1">
      <c r="A9" s="307" t="s">
        <v>251</v>
      </c>
      <c r="B9" s="147" t="s">
        <v>247</v>
      </c>
      <c r="C9" s="148" t="s">
        <v>26</v>
      </c>
      <c r="D9" s="156" t="s">
        <v>21</v>
      </c>
      <c r="E9" s="157">
        <v>12</v>
      </c>
      <c r="F9" s="157">
        <v>0.77</v>
      </c>
      <c r="G9" s="158">
        <f t="shared" si="0"/>
        <v>9.24</v>
      </c>
      <c r="H9" s="151">
        <f>G9*H2</f>
        <v>12.819956100000001</v>
      </c>
      <c r="J9" s="153"/>
      <c r="K9" s="154"/>
      <c r="L9" s="155"/>
    </row>
    <row r="10" spans="1:12" s="152" customFormat="1" ht="20.100000000000001" customHeight="1">
      <c r="A10" s="308"/>
      <c r="B10" s="147" t="s">
        <v>248</v>
      </c>
      <c r="C10" s="148" t="s">
        <v>27</v>
      </c>
      <c r="D10" s="156" t="s">
        <v>21</v>
      </c>
      <c r="E10" s="157">
        <v>6</v>
      </c>
      <c r="F10" s="157">
        <v>0.77</v>
      </c>
      <c r="G10" s="158">
        <f t="shared" si="0"/>
        <v>4.62</v>
      </c>
      <c r="H10" s="151">
        <f>G10*H2</f>
        <v>6.4099780500000003</v>
      </c>
      <c r="J10" s="153"/>
      <c r="K10" s="154"/>
      <c r="L10" s="155"/>
    </row>
    <row r="11" spans="1:12" s="152" customFormat="1" ht="15">
      <c r="A11" s="159"/>
      <c r="B11" s="159"/>
      <c r="C11" s="159"/>
      <c r="D11" s="159"/>
      <c r="E11" s="159"/>
      <c r="F11" s="159"/>
      <c r="G11" s="159"/>
      <c r="H11" s="159"/>
      <c r="J11" s="153"/>
      <c r="K11" s="154"/>
      <c r="L11" s="155"/>
    </row>
    <row r="12" spans="1:12" ht="30" customHeight="1">
      <c r="A12" s="304" t="s">
        <v>254</v>
      </c>
      <c r="B12" s="305"/>
      <c r="C12" s="305"/>
      <c r="D12" s="305"/>
      <c r="E12" s="305"/>
      <c r="F12" s="305"/>
      <c r="G12" s="305"/>
      <c r="H12" s="306"/>
    </row>
    <row r="13" spans="1:12" ht="71.099999999999994" customHeight="1">
      <c r="A13" s="162" t="s">
        <v>127</v>
      </c>
      <c r="B13" s="162" t="s">
        <v>246</v>
      </c>
      <c r="C13" s="162" t="s">
        <v>243</v>
      </c>
      <c r="D13" s="162" t="s">
        <v>15</v>
      </c>
      <c r="E13" s="162" t="s">
        <v>16</v>
      </c>
      <c r="F13" s="162" t="s">
        <v>17</v>
      </c>
      <c r="G13" s="162" t="s">
        <v>18</v>
      </c>
      <c r="H13" s="162" t="s">
        <v>19</v>
      </c>
    </row>
    <row r="14" spans="1:12" ht="20.100000000000001" customHeight="1">
      <c r="A14" s="307" t="s">
        <v>249</v>
      </c>
      <c r="B14" s="147" t="s">
        <v>247</v>
      </c>
      <c r="C14" s="148" t="s">
        <v>20</v>
      </c>
      <c r="D14" s="148" t="s">
        <v>21</v>
      </c>
      <c r="E14" s="149">
        <v>7.85</v>
      </c>
      <c r="F14" s="149">
        <v>0.77</v>
      </c>
      <c r="G14" s="150">
        <f t="shared" ref="G14:G19" si="1">E14*F14</f>
        <v>6.0445000000000002</v>
      </c>
      <c r="H14" s="151">
        <f>G14*H2</f>
        <v>8.3863879487500004</v>
      </c>
    </row>
    <row r="15" spans="1:12" ht="20.100000000000001" customHeight="1">
      <c r="A15" s="308"/>
      <c r="B15" s="147" t="s">
        <v>248</v>
      </c>
      <c r="C15" s="148" t="s">
        <v>22</v>
      </c>
      <c r="D15" s="156" t="s">
        <v>21</v>
      </c>
      <c r="E15" s="157">
        <v>26</v>
      </c>
      <c r="F15" s="157">
        <v>0.77</v>
      </c>
      <c r="G15" s="158">
        <f t="shared" si="1"/>
        <v>20.02</v>
      </c>
      <c r="H15" s="151">
        <f>G15*H2</f>
        <v>27.77657155</v>
      </c>
    </row>
    <row r="16" spans="1:12" ht="20.100000000000001" customHeight="1">
      <c r="A16" s="307" t="s">
        <v>250</v>
      </c>
      <c r="B16" s="147" t="s">
        <v>247</v>
      </c>
      <c r="C16" s="148" t="s">
        <v>23</v>
      </c>
      <c r="D16" s="156" t="s">
        <v>24</v>
      </c>
      <c r="E16" s="157">
        <v>10.119999999999999</v>
      </c>
      <c r="F16" s="157">
        <v>0.77</v>
      </c>
      <c r="G16" s="158">
        <f t="shared" si="1"/>
        <v>7.7923999999999998</v>
      </c>
      <c r="H16" s="151">
        <f>G16*H2</f>
        <v>10.811496310999999</v>
      </c>
    </row>
    <row r="17" spans="1:8" ht="20.100000000000001" customHeight="1">
      <c r="A17" s="308"/>
      <c r="B17" s="147" t="s">
        <v>248</v>
      </c>
      <c r="C17" s="148" t="s">
        <v>25</v>
      </c>
      <c r="D17" s="156" t="s">
        <v>24</v>
      </c>
      <c r="E17" s="157">
        <v>11</v>
      </c>
      <c r="F17" s="157">
        <v>0.77</v>
      </c>
      <c r="G17" s="158">
        <f t="shared" si="1"/>
        <v>8.4700000000000006</v>
      </c>
      <c r="H17" s="151">
        <f>G17*H2</f>
        <v>11.751626425</v>
      </c>
    </row>
    <row r="18" spans="1:8" ht="20.100000000000001" customHeight="1">
      <c r="A18" s="307" t="s">
        <v>251</v>
      </c>
      <c r="B18" s="147" t="s">
        <v>247</v>
      </c>
      <c r="C18" s="148" t="s">
        <v>26</v>
      </c>
      <c r="D18" s="156" t="s">
        <v>21</v>
      </c>
      <c r="E18" s="157">
        <v>11.09</v>
      </c>
      <c r="F18" s="157">
        <v>0.77</v>
      </c>
      <c r="G18" s="158">
        <f t="shared" si="1"/>
        <v>8.5393000000000008</v>
      </c>
      <c r="H18" s="151">
        <f>G18*H2</f>
        <v>11.847776095750001</v>
      </c>
    </row>
    <row r="19" spans="1:8" ht="20.100000000000001" customHeight="1">
      <c r="A19" s="308"/>
      <c r="B19" s="147" t="s">
        <v>248</v>
      </c>
      <c r="C19" s="148" t="s">
        <v>27</v>
      </c>
      <c r="D19" s="156" t="s">
        <v>21</v>
      </c>
      <c r="E19" s="157">
        <v>6</v>
      </c>
      <c r="F19" s="157">
        <v>0.77</v>
      </c>
      <c r="G19" s="158">
        <f t="shared" si="1"/>
        <v>4.62</v>
      </c>
      <c r="H19" s="151">
        <f>G19*H2</f>
        <v>6.4099780500000003</v>
      </c>
    </row>
  </sheetData>
  <sheetProtection sheet="1" objects="1" scenarios="1" selectLockedCells="1" selectUnlockedCells="1"/>
  <mergeCells count="10">
    <mergeCell ref="A1:H1"/>
    <mergeCell ref="A12:H12"/>
    <mergeCell ref="A14:A15"/>
    <mergeCell ref="A16:A17"/>
    <mergeCell ref="A18:A19"/>
    <mergeCell ref="A3:H3"/>
    <mergeCell ref="A2:G2"/>
    <mergeCell ref="A5:A6"/>
    <mergeCell ref="A7:A8"/>
    <mergeCell ref="A9:A10"/>
  </mergeCells>
  <printOptions horizontalCentered="1"/>
  <pageMargins left="0.39370078740157483" right="0.19685039370078741" top="1.0236220472440944" bottom="0.62992125984251968" header="0.35433070866141736" footer="0.31496062992125984"/>
  <pageSetup paperSize="9" scale="90" orientation="portrait" r:id="rId1"/>
  <headerFooter>
    <oddHeader>&amp;L&amp;12Comune di Sassetta (Livorno)&amp;R&amp;12SUE</oddHeader>
    <oddFooter>&amp;R&amp;12&amp;P</oddFooter>
  </headerFooter>
</worksheet>
</file>

<file path=xl/worksheets/sheet4.xml><?xml version="1.0" encoding="utf-8"?>
<worksheet xmlns="http://schemas.openxmlformats.org/spreadsheetml/2006/main" xmlns:r="http://schemas.openxmlformats.org/officeDocument/2006/relationships">
  <sheetPr codeName="Foglio13"/>
  <dimension ref="A1:E12"/>
  <sheetViews>
    <sheetView showGridLines="0" zoomScale="160" zoomScaleNormal="160" workbookViewId="0">
      <selection activeCell="B44" sqref="B44"/>
    </sheetView>
  </sheetViews>
  <sheetFormatPr defaultColWidth="9.140625" defaultRowHeight="12.75"/>
  <cols>
    <col min="1" max="1" width="70.7109375" style="62" customWidth="1"/>
    <col min="2" max="2" width="9.7109375" style="62" customWidth="1"/>
    <col min="3" max="4" width="9.140625" style="62"/>
    <col min="5" max="5" width="79" style="62" customWidth="1"/>
    <col min="6" max="16384" width="9.140625" style="62"/>
  </cols>
  <sheetData>
    <row r="1" spans="1:5" ht="63" customHeight="1">
      <c r="A1" s="310" t="s">
        <v>118</v>
      </c>
      <c r="B1" s="310"/>
      <c r="C1" s="17"/>
      <c r="D1" s="17"/>
    </row>
    <row r="2" spans="1:5" s="64" customFormat="1" ht="31.5" customHeight="1">
      <c r="A2" s="96" t="s">
        <v>110</v>
      </c>
      <c r="B2" s="96" t="s">
        <v>111</v>
      </c>
    </row>
    <row r="3" spans="1:5" ht="24.95" customHeight="1">
      <c r="A3" s="97" t="s">
        <v>115</v>
      </c>
      <c r="B3" s="98">
        <v>1</v>
      </c>
      <c r="E3" s="63"/>
    </row>
    <row r="4" spans="1:5" ht="24.95" customHeight="1">
      <c r="A4" s="97" t="s">
        <v>117</v>
      </c>
      <c r="B4" s="98">
        <v>0.95</v>
      </c>
      <c r="E4" s="63"/>
    </row>
    <row r="5" spans="1:5" ht="24.95" customHeight="1">
      <c r="A5" s="97" t="s">
        <v>116</v>
      </c>
      <c r="B5" s="98">
        <v>0.9</v>
      </c>
      <c r="E5" s="63"/>
    </row>
    <row r="6" spans="1:5" ht="24.95" customHeight="1">
      <c r="A6" s="97" t="s">
        <v>119</v>
      </c>
      <c r="B6" s="98">
        <v>0.85</v>
      </c>
      <c r="E6" s="63"/>
    </row>
    <row r="7" spans="1:5" ht="24.95" customHeight="1">
      <c r="A7" s="97" t="s">
        <v>120</v>
      </c>
      <c r="B7" s="98">
        <v>0.8</v>
      </c>
      <c r="E7" s="63"/>
    </row>
    <row r="8" spans="1:5" ht="24.95" customHeight="1">
      <c r="A8" s="97" t="s">
        <v>121</v>
      </c>
      <c r="B8" s="98">
        <v>0.75</v>
      </c>
      <c r="E8" s="63"/>
    </row>
    <row r="9" spans="1:5" ht="24.95" customHeight="1">
      <c r="A9" s="97" t="s">
        <v>122</v>
      </c>
      <c r="B9" s="98">
        <v>0.7</v>
      </c>
      <c r="E9" s="63"/>
    </row>
    <row r="10" spans="1:5" ht="24.95" customHeight="1">
      <c r="A10" s="97" t="s">
        <v>123</v>
      </c>
      <c r="B10" s="98">
        <v>0.65</v>
      </c>
      <c r="E10" s="63"/>
    </row>
    <row r="11" spans="1:5" ht="24.95" customHeight="1">
      <c r="A11" s="97" t="s">
        <v>124</v>
      </c>
      <c r="B11" s="98">
        <v>0.6</v>
      </c>
      <c r="E11" s="63"/>
    </row>
    <row r="12" spans="1:5" ht="24.95" customHeight="1">
      <c r="A12" s="97" t="s">
        <v>125</v>
      </c>
      <c r="B12" s="98">
        <v>0.55000000000000004</v>
      </c>
      <c r="E12" s="63"/>
    </row>
  </sheetData>
  <sheetProtection password="DD79" sheet="1" objects="1" scenarios="1" selectLockedCells="1" selectUnlockedCells="1"/>
  <mergeCells count="1">
    <mergeCell ref="A1:B1"/>
  </mergeCells>
  <printOptions horizontalCentered="1"/>
  <pageMargins left="0.59055118110236227" right="0.35433070866141736" top="1.1811023622047245" bottom="0.6692913385826772" header="0.31496062992125984" footer="0.31496062992125984"/>
  <pageSetup paperSize="9" orientation="portrait" r:id="rId1"/>
  <headerFooter>
    <oddHeader>&amp;L&amp;12Comune di Sassetta (Livorno)&amp;R&amp;12SUE</oddHeader>
    <oddFooter>&amp;R&amp;12&amp;P</oddFooter>
  </headerFooter>
</worksheet>
</file>

<file path=xl/worksheets/sheet5.xml><?xml version="1.0" encoding="utf-8"?>
<worksheet xmlns="http://schemas.openxmlformats.org/spreadsheetml/2006/main" xmlns:r="http://schemas.openxmlformats.org/officeDocument/2006/relationships">
  <sheetPr codeName="Foglio5"/>
  <dimension ref="A1:AMI18"/>
  <sheetViews>
    <sheetView showGridLines="0" zoomScale="130" zoomScaleNormal="130" workbookViewId="0">
      <selection activeCell="C3" sqref="C3"/>
    </sheetView>
  </sheetViews>
  <sheetFormatPr defaultColWidth="8.7109375" defaultRowHeight="15"/>
  <cols>
    <col min="1" max="1" width="67.85546875" style="100" customWidth="1"/>
    <col min="2" max="2" width="30.5703125" style="17" customWidth="1"/>
    <col min="3" max="3" width="8.7109375" style="101"/>
    <col min="4" max="1023" width="8.7109375" style="17"/>
  </cols>
  <sheetData>
    <row r="1" spans="1:3" ht="64.900000000000006" customHeight="1">
      <c r="A1" s="311" t="s">
        <v>28</v>
      </c>
      <c r="B1" s="312"/>
      <c r="C1" s="313"/>
    </row>
    <row r="2" spans="1:3" s="99" customFormat="1" ht="24">
      <c r="A2" s="102" t="s">
        <v>29</v>
      </c>
      <c r="B2" s="102" t="s">
        <v>30</v>
      </c>
      <c r="C2" s="103" t="s">
        <v>31</v>
      </c>
    </row>
    <row r="3" spans="1:3" ht="45">
      <c r="A3" s="216" t="s">
        <v>305</v>
      </c>
      <c r="B3" s="289" t="s">
        <v>307</v>
      </c>
      <c r="C3" s="217">
        <v>0.4</v>
      </c>
    </row>
    <row r="4" spans="1:3" ht="45">
      <c r="A4" s="218" t="s">
        <v>294</v>
      </c>
      <c r="B4" s="219" t="s">
        <v>306</v>
      </c>
      <c r="C4" s="220">
        <v>0.5</v>
      </c>
    </row>
    <row r="5" spans="1:3" ht="30">
      <c r="A5" s="218" t="s">
        <v>308</v>
      </c>
      <c r="B5" s="219" t="s">
        <v>309</v>
      </c>
      <c r="C5" s="220">
        <v>0.7</v>
      </c>
    </row>
    <row r="6" spans="1:3" ht="45">
      <c r="A6" s="218" t="s">
        <v>310</v>
      </c>
      <c r="B6" s="219" t="s">
        <v>311</v>
      </c>
      <c r="C6" s="220">
        <v>0.6</v>
      </c>
    </row>
    <row r="7" spans="1:3" ht="45">
      <c r="A7" s="218" t="s">
        <v>261</v>
      </c>
      <c r="B7" s="221" t="s">
        <v>32</v>
      </c>
      <c r="C7" s="220">
        <v>0.7</v>
      </c>
    </row>
    <row r="8" spans="1:3" ht="30">
      <c r="A8" s="218" t="s">
        <v>262</v>
      </c>
      <c r="B8" s="219" t="s">
        <v>33</v>
      </c>
      <c r="C8" s="220"/>
    </row>
    <row r="9" spans="1:3" ht="30">
      <c r="A9" s="218" t="s">
        <v>263</v>
      </c>
      <c r="B9" s="219"/>
      <c r="C9" s="220">
        <v>0.3</v>
      </c>
    </row>
    <row r="10" spans="1:3" ht="30">
      <c r="A10" s="222" t="s">
        <v>264</v>
      </c>
      <c r="B10" s="219"/>
      <c r="C10" s="220">
        <v>0.75</v>
      </c>
    </row>
    <row r="11" spans="1:3" ht="30">
      <c r="A11" s="218" t="s">
        <v>265</v>
      </c>
      <c r="B11" s="219"/>
      <c r="C11" s="220">
        <v>0.8</v>
      </c>
    </row>
    <row r="12" spans="1:3" ht="30">
      <c r="A12" s="218" t="s">
        <v>266</v>
      </c>
      <c r="B12" s="219" t="s">
        <v>258</v>
      </c>
      <c r="C12" s="220"/>
    </row>
    <row r="13" spans="1:3" ht="30">
      <c r="A13" s="218" t="s">
        <v>267</v>
      </c>
      <c r="B13" s="219" t="s">
        <v>259</v>
      </c>
      <c r="C13" s="220">
        <v>0.8</v>
      </c>
    </row>
    <row r="14" spans="1:3" ht="30">
      <c r="A14" s="218" t="s">
        <v>268</v>
      </c>
      <c r="B14" s="219" t="s">
        <v>260</v>
      </c>
      <c r="C14" s="220">
        <v>1</v>
      </c>
    </row>
    <row r="15" spans="1:3" ht="30">
      <c r="A15" s="218" t="s">
        <v>269</v>
      </c>
      <c r="B15" s="219" t="s">
        <v>34</v>
      </c>
      <c r="C15" s="220"/>
    </row>
    <row r="16" spans="1:3" ht="15.75">
      <c r="A16" s="218" t="s">
        <v>270</v>
      </c>
      <c r="B16" s="219"/>
      <c r="C16" s="220">
        <v>0.8</v>
      </c>
    </row>
    <row r="17" spans="1:3" ht="15.75">
      <c r="A17" s="218" t="s">
        <v>271</v>
      </c>
      <c r="B17" s="221"/>
      <c r="C17" s="220">
        <v>1.1000000000000001</v>
      </c>
    </row>
    <row r="18" spans="1:3" ht="45">
      <c r="A18" s="218" t="s">
        <v>272</v>
      </c>
      <c r="B18" s="221" t="s">
        <v>35</v>
      </c>
      <c r="C18" s="220">
        <v>1.2</v>
      </c>
    </row>
  </sheetData>
  <sheetProtection password="DD79" sheet="1" objects="1" scenarios="1" selectLockedCells="1" selectUnlockedCells="1"/>
  <mergeCells count="1">
    <mergeCell ref="A1:C1"/>
  </mergeCells>
  <printOptions horizontalCentered="1"/>
  <pageMargins left="0.39370078740157483" right="0.27559055118110237" top="1.0236220472440944" bottom="0.70866141732283472" header="0.31496062992125984" footer="0.35433070866141736"/>
  <pageSetup paperSize="9" scale="85" orientation="portrait" r:id="rId1"/>
  <headerFooter>
    <oddHeader>&amp;L&amp;12Comune di Sassetta (Livorno)&amp;R&amp;12SUE</oddHeader>
    <oddFooter>&amp;R&amp;12&amp;P</oddFooter>
  </headerFooter>
</worksheet>
</file>

<file path=xl/worksheets/sheet6.xml><?xml version="1.0" encoding="utf-8"?>
<worksheet xmlns="http://schemas.openxmlformats.org/spreadsheetml/2006/main" xmlns:r="http://schemas.openxmlformats.org/officeDocument/2006/relationships">
  <sheetPr codeName="Foglio6"/>
  <dimension ref="A1:AMJ47"/>
  <sheetViews>
    <sheetView showGridLines="0" zoomScale="150" zoomScaleNormal="150" workbookViewId="0">
      <selection activeCell="A11" sqref="A11"/>
    </sheetView>
  </sheetViews>
  <sheetFormatPr defaultColWidth="9.140625" defaultRowHeight="12.75"/>
  <cols>
    <col min="1" max="1" width="15.7109375" style="3" customWidth="1"/>
    <col min="2" max="2" width="12.5703125" style="3" customWidth="1"/>
    <col min="3" max="3" width="9.7109375" style="4" customWidth="1"/>
    <col min="4" max="5" width="12.7109375" style="18" customWidth="1"/>
    <col min="6" max="6" width="9.140625" style="7"/>
    <col min="7" max="7" width="9" style="7" customWidth="1"/>
    <col min="8" max="8" width="12.7109375" style="8" customWidth="1"/>
    <col min="9" max="1017" width="9.140625" style="3"/>
    <col min="1018" max="1024" width="11.5703125" customWidth="1"/>
  </cols>
  <sheetData>
    <row r="1" spans="1:1024" ht="48.75" customHeight="1">
      <c r="A1" s="296" t="s">
        <v>36</v>
      </c>
      <c r="B1" s="296"/>
      <c r="C1" s="296"/>
      <c r="D1" s="296"/>
      <c r="E1" s="296"/>
      <c r="F1" s="296"/>
      <c r="G1" s="296"/>
      <c r="H1" s="296"/>
    </row>
    <row r="2" spans="1:1024" ht="41.25" customHeight="1">
      <c r="A2" s="297" t="s">
        <v>37</v>
      </c>
      <c r="B2" s="297"/>
      <c r="C2" s="297"/>
      <c r="D2" s="297"/>
      <c r="E2" s="297"/>
      <c r="F2" s="297"/>
      <c r="G2" s="297"/>
      <c r="H2" s="297"/>
    </row>
    <row r="3" spans="1:1024" ht="28.35" customHeight="1">
      <c r="A3" s="298" t="s">
        <v>4</v>
      </c>
      <c r="B3" s="299"/>
      <c r="C3" s="299"/>
      <c r="D3" s="299"/>
      <c r="E3" s="299"/>
      <c r="F3" s="299"/>
      <c r="G3" s="299"/>
      <c r="H3" s="300"/>
    </row>
    <row r="4" spans="1:1024" s="8" customFormat="1" ht="28.35" customHeight="1">
      <c r="A4" s="105" t="s">
        <v>5</v>
      </c>
      <c r="B4" s="105" t="s">
        <v>6</v>
      </c>
      <c r="C4" s="105" t="s">
        <v>7</v>
      </c>
      <c r="D4" s="106" t="s">
        <v>8</v>
      </c>
      <c r="E4" s="106" t="s">
        <v>9</v>
      </c>
      <c r="F4" s="105" t="s">
        <v>10</v>
      </c>
      <c r="G4" s="105" t="s">
        <v>11</v>
      </c>
      <c r="H4" s="105" t="s">
        <v>12</v>
      </c>
      <c r="AMD4"/>
      <c r="AME4"/>
      <c r="AMF4"/>
      <c r="AMG4"/>
      <c r="AMH4"/>
      <c r="AMI4"/>
      <c r="AMJ4"/>
    </row>
    <row r="5" spans="1:1024" ht="28.35" customHeight="1">
      <c r="A5" s="19" t="s">
        <v>38</v>
      </c>
      <c r="B5" s="19">
        <v>1990</v>
      </c>
      <c r="C5" s="20">
        <v>260.5</v>
      </c>
      <c r="D5" s="21">
        <v>1980</v>
      </c>
      <c r="E5" s="21">
        <v>1990</v>
      </c>
      <c r="F5" s="22">
        <v>2.6110000000000002</v>
      </c>
      <c r="G5" s="317">
        <f>(C11/C5)*F5*F6*F7*F8*F9*F10*F11*100-100</f>
        <v>140.93327611129456</v>
      </c>
      <c r="H5" s="318">
        <f>(G5/100)+1</f>
        <v>2.4093327611129456</v>
      </c>
    </row>
    <row r="6" spans="1:1024" ht="28.35" customHeight="1">
      <c r="A6" s="23"/>
      <c r="B6" s="23"/>
      <c r="C6" s="24"/>
      <c r="D6" s="21">
        <v>1990</v>
      </c>
      <c r="E6" s="21">
        <v>1995</v>
      </c>
      <c r="F6" s="22">
        <v>1.232</v>
      </c>
      <c r="G6" s="317"/>
      <c r="H6" s="317"/>
    </row>
    <row r="7" spans="1:1024" ht="28.35" customHeight="1">
      <c r="A7" s="23"/>
      <c r="B7" s="23"/>
      <c r="C7" s="24"/>
      <c r="D7" s="21">
        <v>1995</v>
      </c>
      <c r="E7" s="21">
        <v>2000</v>
      </c>
      <c r="F7" s="22">
        <v>1.077</v>
      </c>
      <c r="G7" s="317"/>
      <c r="H7" s="317"/>
    </row>
    <row r="8" spans="1:1024" ht="28.35" customHeight="1">
      <c r="A8" s="319" t="s">
        <v>39</v>
      </c>
      <c r="B8" s="319"/>
      <c r="C8" s="319"/>
      <c r="D8" s="319"/>
      <c r="E8" s="319"/>
      <c r="F8" s="22">
        <v>1.0285</v>
      </c>
      <c r="G8" s="317"/>
      <c r="H8" s="317"/>
    </row>
    <row r="9" spans="1:1024" ht="28.35" customHeight="1">
      <c r="A9" s="23"/>
      <c r="B9" s="23"/>
      <c r="C9" s="24"/>
      <c r="D9" s="21">
        <v>2000</v>
      </c>
      <c r="E9" s="21">
        <v>2005</v>
      </c>
      <c r="F9" s="22">
        <v>1.1859999999999999</v>
      </c>
      <c r="G9" s="317"/>
      <c r="H9" s="317"/>
    </row>
    <row r="10" spans="1:1024" ht="28.35" customHeight="1">
      <c r="A10" s="23"/>
      <c r="B10" s="23"/>
      <c r="C10" s="24"/>
      <c r="D10" s="21">
        <v>2005</v>
      </c>
      <c r="E10" s="21">
        <v>2010</v>
      </c>
      <c r="F10" s="22">
        <v>1.133</v>
      </c>
      <c r="G10" s="317"/>
      <c r="H10" s="317"/>
    </row>
    <row r="11" spans="1:1024" ht="28.35" customHeight="1">
      <c r="A11" s="25" t="s">
        <v>40</v>
      </c>
      <c r="B11" s="25">
        <v>2022</v>
      </c>
      <c r="C11" s="26">
        <v>123.2</v>
      </c>
      <c r="D11" s="21">
        <v>2010</v>
      </c>
      <c r="E11" s="21">
        <v>2015</v>
      </c>
      <c r="F11" s="22">
        <v>1.0640000000000001</v>
      </c>
      <c r="G11" s="317"/>
      <c r="H11" s="317"/>
    </row>
    <row r="12" spans="1:1024" ht="28.35" customHeight="1">
      <c r="A12" s="314" t="s">
        <v>14</v>
      </c>
      <c r="B12" s="314"/>
      <c r="C12" s="314"/>
      <c r="D12" s="314"/>
      <c r="E12" s="314"/>
      <c r="F12" s="314"/>
      <c r="G12" s="314"/>
      <c r="H12" s="314"/>
    </row>
    <row r="13" spans="1:1024" ht="59.65" customHeight="1">
      <c r="A13" s="315" t="s">
        <v>41</v>
      </c>
      <c r="B13" s="315"/>
      <c r="C13" s="315"/>
      <c r="D13" s="315"/>
      <c r="E13" s="315"/>
      <c r="F13" s="315"/>
      <c r="G13" s="315"/>
      <c r="H13" s="315"/>
    </row>
    <row r="14" spans="1:1024" ht="37.35" customHeight="1">
      <c r="A14" s="316" t="s">
        <v>42</v>
      </c>
      <c r="B14" s="316"/>
      <c r="C14" s="316"/>
      <c r="D14" s="107" t="s">
        <v>43</v>
      </c>
    </row>
    <row r="15" spans="1:1024" ht="43.15" customHeight="1">
      <c r="A15" s="61" t="s">
        <v>44</v>
      </c>
      <c r="B15" s="27" t="s">
        <v>38</v>
      </c>
      <c r="C15" s="27">
        <v>1990</v>
      </c>
      <c r="D15" s="28">
        <v>129.11000000000001</v>
      </c>
    </row>
    <row r="16" spans="1:1024" ht="45.4" customHeight="1">
      <c r="A16" s="61" t="s">
        <v>45</v>
      </c>
      <c r="B16" s="104" t="str">
        <f>A11</f>
        <v>ottobre</v>
      </c>
      <c r="C16" s="104">
        <f>B11</f>
        <v>2022</v>
      </c>
      <c r="D16" s="29">
        <f>D15*H5</f>
        <v>311.06895278729246</v>
      </c>
    </row>
    <row r="17" ht="28.35" customHeight="1"/>
    <row r="18" ht="28.35" customHeight="1"/>
    <row r="19" ht="28.35" customHeight="1"/>
    <row r="20" ht="28.35" customHeight="1"/>
    <row r="21" ht="28.35" customHeight="1"/>
    <row r="22" ht="28.35" customHeight="1"/>
    <row r="23" ht="28.35" customHeight="1"/>
    <row r="24" ht="28.35" customHeight="1"/>
    <row r="25" ht="28.35" customHeight="1"/>
    <row r="26" ht="28.35" customHeight="1"/>
    <row r="27" ht="28.35" customHeight="1"/>
    <row r="28" ht="28.35" customHeight="1"/>
    <row r="29" ht="28.35" customHeight="1"/>
    <row r="30" ht="28.35" customHeight="1"/>
    <row r="31" ht="28.35" customHeight="1"/>
    <row r="32" ht="28.35" customHeight="1"/>
    <row r="33" ht="28.35" customHeight="1"/>
    <row r="34" ht="28.35" customHeight="1"/>
    <row r="35" ht="28.35" customHeight="1"/>
    <row r="36" ht="28.35" customHeight="1"/>
    <row r="37" ht="28.35" customHeight="1"/>
    <row r="38" ht="28.35" customHeight="1"/>
    <row r="39" ht="28.35" customHeight="1"/>
    <row r="40" ht="28.35" customHeight="1"/>
    <row r="41" ht="28.35" customHeight="1"/>
    <row r="42" ht="28.35" customHeight="1"/>
    <row r="43" ht="28.35" customHeight="1"/>
    <row r="44" ht="28.35" customHeight="1"/>
    <row r="45" ht="28.35" customHeight="1"/>
    <row r="46" ht="28.35" customHeight="1"/>
    <row r="47" ht="28.35" customHeight="1"/>
  </sheetData>
  <sheetProtection password="DD79" sheet="1" objects="1" scenarios="1" selectLockedCells="1"/>
  <mergeCells count="9">
    <mergeCell ref="A12:H12"/>
    <mergeCell ref="A13:H13"/>
    <mergeCell ref="A14:C14"/>
    <mergeCell ref="A1:H1"/>
    <mergeCell ref="A2:H2"/>
    <mergeCell ref="A3:H3"/>
    <mergeCell ref="G5:G11"/>
    <mergeCell ref="H5:H11"/>
    <mergeCell ref="A8:E8"/>
  </mergeCells>
  <printOptions horizontalCentered="1"/>
  <pageMargins left="0.51181102362204722" right="0.39370078740157483" top="1.2598425196850394" bottom="0.6692913385826772" header="0.51181102362204722" footer="0.39370078740157483"/>
  <pageSetup paperSize="9" orientation="portrait" r:id="rId1"/>
  <headerFooter>
    <oddHeader>&amp;L&amp;12Comune di Sassetta (Livorno)&amp;R&amp;12SUE</oddHeader>
    <oddFooter>&amp;R&amp;12&amp;P</oddFooter>
  </headerFooter>
</worksheet>
</file>

<file path=xl/worksheets/sheet7.xml><?xml version="1.0" encoding="utf-8"?>
<worksheet xmlns="http://schemas.openxmlformats.org/spreadsheetml/2006/main" xmlns:r="http://schemas.openxmlformats.org/officeDocument/2006/relationships">
  <sheetPr codeName="Foglio7"/>
  <dimension ref="A1:AMJ11"/>
  <sheetViews>
    <sheetView showGridLines="0" zoomScale="150" zoomScaleNormal="150" workbookViewId="0">
      <selection activeCell="B44" sqref="B44"/>
    </sheetView>
  </sheetViews>
  <sheetFormatPr defaultColWidth="9.140625" defaultRowHeight="12.75"/>
  <cols>
    <col min="1" max="1" width="63.85546875" style="36" customWidth="1"/>
    <col min="2" max="2" width="9.28515625" style="36" customWidth="1"/>
    <col min="3" max="3" width="9.140625" style="36"/>
    <col min="4" max="4" width="12" style="36" customWidth="1"/>
    <col min="5" max="1024" width="9.140625" style="36"/>
  </cols>
  <sheetData>
    <row r="1" spans="1:4" ht="75.75" customHeight="1">
      <c r="A1" s="320" t="s">
        <v>46</v>
      </c>
      <c r="B1" s="320"/>
      <c r="C1" s="30"/>
      <c r="D1" s="30"/>
    </row>
    <row r="2" spans="1:4" ht="30.75" customHeight="1">
      <c r="A2" s="321" t="s">
        <v>47</v>
      </c>
      <c r="B2" s="321"/>
      <c r="C2" s="31"/>
      <c r="D2" s="31"/>
    </row>
    <row r="3" spans="1:4" ht="23.65" customHeight="1">
      <c r="A3" s="108" t="s">
        <v>48</v>
      </c>
      <c r="B3" s="109" t="s">
        <v>49</v>
      </c>
    </row>
    <row r="4" spans="1:4" s="32" customFormat="1" ht="28.35" customHeight="1">
      <c r="A4" s="116" t="s">
        <v>50</v>
      </c>
      <c r="B4" s="117"/>
    </row>
    <row r="5" spans="1:4" s="32" customFormat="1" ht="28.35" customHeight="1">
      <c r="A5" s="116" t="s">
        <v>51</v>
      </c>
      <c r="B5" s="118">
        <v>7</v>
      </c>
    </row>
    <row r="6" spans="1:4" s="32" customFormat="1" ht="28.35" customHeight="1">
      <c r="A6" s="116" t="s">
        <v>52</v>
      </c>
      <c r="B6" s="118">
        <v>6</v>
      </c>
    </row>
    <row r="7" spans="1:4" s="32" customFormat="1" ht="28.35" customHeight="1">
      <c r="A7" s="116" t="s">
        <v>53</v>
      </c>
      <c r="B7" s="119">
        <v>6</v>
      </c>
    </row>
    <row r="8" spans="1:4" s="32" customFormat="1" ht="28.35" customHeight="1">
      <c r="A8" s="116" t="s">
        <v>54</v>
      </c>
      <c r="B8" s="118">
        <v>5</v>
      </c>
    </row>
    <row r="9" spans="1:4" s="32" customFormat="1" ht="28.35" customHeight="1">
      <c r="A9" s="116" t="s">
        <v>55</v>
      </c>
      <c r="B9" s="118">
        <v>5</v>
      </c>
    </row>
    <row r="10" spans="1:4" s="32" customFormat="1" ht="28.35" customHeight="1">
      <c r="A10" s="116" t="s">
        <v>56</v>
      </c>
      <c r="B10" s="118">
        <v>10</v>
      </c>
    </row>
    <row r="11" spans="1:4" ht="59.65" customHeight="1">
      <c r="A11" s="322" t="s">
        <v>57</v>
      </c>
      <c r="B11" s="322"/>
      <c r="C11" s="33"/>
      <c r="D11" s="33"/>
    </row>
  </sheetData>
  <sheetProtection password="DD79" sheet="1" objects="1" scenarios="1" selectLockedCells="1" selectUnlockedCells="1"/>
  <mergeCells count="3">
    <mergeCell ref="A1:B1"/>
    <mergeCell ref="A2:B2"/>
    <mergeCell ref="A11:B11"/>
  </mergeCells>
  <printOptions horizontalCentered="1"/>
  <pageMargins left="0.39370078740157483" right="0.39370078740157483" top="1.2204724409448819" bottom="0.70866141732283472" header="0.51181102362204722" footer="0.39370078740157483"/>
  <pageSetup paperSize="9" orientation="portrait" r:id="rId1"/>
  <headerFooter>
    <oddHeader>&amp;L&amp;12Comune di Sassetta (Livorno)&amp;R&amp;12SUE</oddHeader>
    <oddFooter>&amp;R&amp;12&amp;P</oddFooter>
  </headerFooter>
</worksheet>
</file>

<file path=xl/worksheets/sheet8.xml><?xml version="1.0" encoding="utf-8"?>
<worksheet xmlns="http://schemas.openxmlformats.org/spreadsheetml/2006/main" xmlns:r="http://schemas.openxmlformats.org/officeDocument/2006/relationships">
  <sheetPr codeName="Foglio8"/>
  <dimension ref="A1:AMJ11"/>
  <sheetViews>
    <sheetView showGridLines="0" zoomScale="150" zoomScaleNormal="150" workbookViewId="0">
      <selection activeCell="B44" sqref="B44"/>
    </sheetView>
  </sheetViews>
  <sheetFormatPr defaultColWidth="9.140625" defaultRowHeight="12.75"/>
  <cols>
    <col min="1" max="1" width="81.140625" style="36" customWidth="1"/>
    <col min="2" max="2" width="9.28515625" style="36" customWidth="1"/>
    <col min="3" max="3" width="9.140625" style="36"/>
    <col min="4" max="4" width="11.28515625" style="36" customWidth="1"/>
    <col min="5" max="1024" width="9.140625" style="36"/>
  </cols>
  <sheetData>
    <row r="1" spans="1:4" ht="94.9" customHeight="1">
      <c r="A1" s="323" t="s">
        <v>58</v>
      </c>
      <c r="B1" s="324"/>
      <c r="C1" s="30"/>
      <c r="D1" s="30"/>
    </row>
    <row r="2" spans="1:4" ht="17.649999999999999" customHeight="1">
      <c r="A2" s="108" t="s">
        <v>59</v>
      </c>
      <c r="B2" s="109" t="s">
        <v>49</v>
      </c>
    </row>
    <row r="3" spans="1:4" s="32" customFormat="1" ht="39.75" customHeight="1">
      <c r="A3" s="112" t="s">
        <v>60</v>
      </c>
      <c r="B3" s="110">
        <v>8</v>
      </c>
    </row>
    <row r="4" spans="1:4" s="32" customFormat="1" ht="53.25" customHeight="1">
      <c r="A4" s="112" t="s">
        <v>61</v>
      </c>
      <c r="B4" s="111">
        <v>9</v>
      </c>
    </row>
    <row r="5" spans="1:4" s="32" customFormat="1" ht="53.25" customHeight="1">
      <c r="A5" s="113" t="s">
        <v>62</v>
      </c>
      <c r="B5" s="111">
        <v>10</v>
      </c>
    </row>
    <row r="6" spans="1:4" s="32" customFormat="1" ht="45">
      <c r="A6" s="112" t="s">
        <v>63</v>
      </c>
      <c r="B6" s="114">
        <v>7</v>
      </c>
    </row>
    <row r="7" spans="1:4" s="32" customFormat="1" ht="38.25" customHeight="1">
      <c r="A7" s="112" t="s">
        <v>64</v>
      </c>
      <c r="B7" s="111">
        <v>6</v>
      </c>
    </row>
    <row r="8" spans="1:4" s="32" customFormat="1" ht="57.75" customHeight="1">
      <c r="A8" s="115" t="s">
        <v>65</v>
      </c>
      <c r="B8" s="111">
        <v>10</v>
      </c>
    </row>
    <row r="9" spans="1:4" s="32" customFormat="1" ht="71.25" customHeight="1">
      <c r="A9" s="115" t="s">
        <v>66</v>
      </c>
      <c r="B9" s="111">
        <v>5</v>
      </c>
    </row>
    <row r="10" spans="1:4" s="32" customFormat="1" ht="53.25" customHeight="1">
      <c r="A10" s="115" t="s">
        <v>67</v>
      </c>
      <c r="B10" s="111">
        <v>5</v>
      </c>
    </row>
    <row r="11" spans="1:4">
      <c r="A11" s="34"/>
      <c r="B11" s="35"/>
    </row>
  </sheetData>
  <sheetProtection sheet="1" objects="1" scenarios="1" selectLockedCells="1" selectUnlockedCells="1"/>
  <mergeCells count="1">
    <mergeCell ref="A1:B1"/>
  </mergeCells>
  <printOptions horizontalCentered="1"/>
  <pageMargins left="0.51181102362204722" right="0.39370078740157483" top="1.1417322834645669" bottom="0.6692913385826772" header="0.51181102362204722" footer="0.39370078740157483"/>
  <pageSetup paperSize="9" orientation="portrait" r:id="rId1"/>
  <headerFooter>
    <oddHeader>&amp;L&amp;12Comune di Sassetta (Livorno)&amp;R&amp;12SUE</oddHeader>
    <oddFooter>&amp;R&amp;12&amp;P</oddFooter>
  </headerFooter>
</worksheet>
</file>

<file path=xl/worksheets/sheet9.xml><?xml version="1.0" encoding="utf-8"?>
<worksheet xmlns="http://schemas.openxmlformats.org/spreadsheetml/2006/main" xmlns:r="http://schemas.openxmlformats.org/officeDocument/2006/relationships">
  <sheetPr codeName="Foglio1"/>
  <dimension ref="A1:P174"/>
  <sheetViews>
    <sheetView showGridLines="0" zoomScale="130" zoomScaleNormal="130" workbookViewId="0">
      <selection activeCell="B2" sqref="B2"/>
    </sheetView>
  </sheetViews>
  <sheetFormatPr defaultColWidth="9.140625" defaultRowHeight="12.75"/>
  <cols>
    <col min="1" max="1" width="30.5703125" style="230" customWidth="1"/>
    <col min="2" max="2" width="90.42578125" style="230" customWidth="1"/>
    <col min="3" max="3" width="69.42578125" style="230" customWidth="1"/>
    <col min="4" max="4" width="7.85546875" style="236" customWidth="1"/>
    <col min="5" max="5" width="8.140625" style="234" customWidth="1"/>
    <col min="6" max="6" width="7" style="277" customWidth="1"/>
    <col min="7" max="7" width="8.7109375" style="277" customWidth="1"/>
    <col min="8" max="8" width="8.7109375" style="278" customWidth="1"/>
    <col min="9" max="11" width="8.7109375" style="279"/>
    <col min="12" max="1020" width="8.7109375" style="230"/>
    <col min="1021" max="1023" width="11.5703125" style="230" customWidth="1"/>
    <col min="1024" max="16384" width="9.140625" style="230"/>
  </cols>
  <sheetData>
    <row r="1" spans="1:16" ht="20.100000000000001" customHeight="1">
      <c r="A1" s="325" t="s">
        <v>232</v>
      </c>
      <c r="B1" s="325"/>
      <c r="C1" s="223"/>
      <c r="D1" s="224"/>
      <c r="E1" s="225"/>
      <c r="F1" s="226"/>
      <c r="G1" s="226"/>
      <c r="H1" s="227"/>
      <c r="I1" s="228"/>
      <c r="J1" s="228"/>
      <c r="K1" s="228"/>
      <c r="L1" s="229"/>
      <c r="M1" s="229"/>
      <c r="N1" s="229"/>
      <c r="O1" s="229"/>
      <c r="P1" s="229"/>
    </row>
    <row r="2" spans="1:16" ht="15.95" customHeight="1">
      <c r="A2" s="231" t="s">
        <v>72</v>
      </c>
      <c r="B2" s="165" t="s">
        <v>313</v>
      </c>
      <c r="C2" s="232"/>
      <c r="D2" s="233"/>
      <c r="F2" s="226"/>
      <c r="G2" s="226"/>
      <c r="H2" s="227"/>
      <c r="I2" s="228"/>
      <c r="J2" s="228"/>
      <c r="K2" s="228"/>
      <c r="L2" s="229"/>
      <c r="M2" s="229"/>
      <c r="N2" s="229"/>
      <c r="O2" s="229"/>
      <c r="P2" s="229"/>
    </row>
    <row r="3" spans="1:16" ht="32.25" customHeight="1">
      <c r="A3" s="231" t="s">
        <v>71</v>
      </c>
      <c r="B3" s="215" t="s">
        <v>314</v>
      </c>
      <c r="C3" s="235"/>
      <c r="F3" s="226"/>
      <c r="G3" s="226"/>
      <c r="H3" s="227"/>
      <c r="I3" s="228"/>
      <c r="J3" s="228"/>
      <c r="K3" s="228"/>
      <c r="L3" s="229"/>
      <c r="M3" s="229"/>
      <c r="N3" s="229"/>
      <c r="O3" s="229"/>
      <c r="P3" s="229"/>
    </row>
    <row r="4" spans="1:16" ht="15.95" customHeight="1">
      <c r="A4" s="231" t="s">
        <v>231</v>
      </c>
      <c r="B4" s="166" t="s">
        <v>315</v>
      </c>
      <c r="C4" s="237"/>
      <c r="D4" s="238"/>
      <c r="E4" s="233"/>
      <c r="F4" s="226"/>
      <c r="G4" s="226"/>
      <c r="H4" s="227"/>
      <c r="I4" s="228"/>
      <c r="J4" s="228"/>
      <c r="K4" s="228"/>
      <c r="L4" s="229"/>
      <c r="M4" s="229"/>
      <c r="N4" s="229"/>
      <c r="O4" s="229"/>
      <c r="P4" s="229"/>
    </row>
    <row r="5" spans="1:16" ht="15.95" customHeight="1">
      <c r="A5" s="231" t="s">
        <v>73</v>
      </c>
      <c r="B5" s="166" t="s">
        <v>316</v>
      </c>
      <c r="C5" s="237"/>
      <c r="D5" s="238"/>
      <c r="F5" s="226"/>
      <c r="G5" s="226"/>
      <c r="H5" s="227"/>
      <c r="I5" s="228"/>
      <c r="J5" s="228"/>
      <c r="K5" s="228"/>
      <c r="L5" s="229"/>
      <c r="M5" s="229"/>
      <c r="N5" s="229"/>
      <c r="O5" s="229"/>
      <c r="P5" s="229"/>
    </row>
    <row r="6" spans="1:16" ht="20.100000000000001" customHeight="1">
      <c r="A6" s="328" t="s">
        <v>156</v>
      </c>
      <c r="B6" s="328"/>
      <c r="C6" s="239"/>
      <c r="D6" s="240"/>
      <c r="E6" s="225"/>
      <c r="F6" s="226"/>
      <c r="G6" s="226"/>
      <c r="H6" s="227"/>
      <c r="I6" s="228"/>
      <c r="J6" s="228"/>
      <c r="K6" s="228"/>
      <c r="L6" s="229"/>
      <c r="M6" s="229"/>
      <c r="N6" s="229"/>
      <c r="O6" s="229"/>
      <c r="P6" s="229"/>
    </row>
    <row r="7" spans="1:16" ht="15" customHeight="1">
      <c r="A7" s="231" t="s">
        <v>255</v>
      </c>
      <c r="B7" s="164">
        <v>1</v>
      </c>
      <c r="C7" s="241"/>
      <c r="D7" s="240"/>
      <c r="E7" s="225"/>
      <c r="F7" s="226"/>
      <c r="G7" s="226"/>
      <c r="H7" s="227"/>
      <c r="I7" s="228"/>
      <c r="J7" s="228"/>
      <c r="K7" s="228"/>
      <c r="L7" s="229"/>
      <c r="M7" s="229"/>
      <c r="N7" s="229"/>
      <c r="O7" s="229"/>
      <c r="P7" s="229"/>
    </row>
    <row r="8" spans="1:16" ht="15" customHeight="1">
      <c r="A8" s="231" t="s">
        <v>235</v>
      </c>
      <c r="B8" s="164">
        <v>2</v>
      </c>
      <c r="C8" s="235"/>
      <c r="D8" s="240"/>
      <c r="E8" s="225"/>
      <c r="F8" s="226"/>
      <c r="G8" s="226"/>
      <c r="H8" s="227"/>
      <c r="I8" s="228"/>
      <c r="J8" s="228"/>
      <c r="K8" s="228"/>
      <c r="L8" s="229"/>
      <c r="M8" s="229"/>
      <c r="N8" s="229"/>
      <c r="O8" s="229"/>
      <c r="P8" s="229"/>
    </row>
    <row r="9" spans="1:16" ht="15" customHeight="1">
      <c r="A9" s="231" t="s">
        <v>74</v>
      </c>
      <c r="B9" s="141">
        <v>1</v>
      </c>
      <c r="C9" s="242"/>
      <c r="D9" s="243"/>
      <c r="F9" s="226"/>
      <c r="G9" s="226"/>
      <c r="H9" s="244"/>
      <c r="I9" s="228"/>
      <c r="J9" s="228"/>
      <c r="K9" s="228"/>
      <c r="L9" s="229"/>
      <c r="M9" s="229"/>
      <c r="N9" s="229"/>
      <c r="O9" s="229"/>
      <c r="P9" s="229"/>
    </row>
    <row r="10" spans="1:16" ht="15" customHeight="1">
      <c r="A10" s="231" t="s">
        <v>128</v>
      </c>
      <c r="B10" s="141">
        <v>13</v>
      </c>
      <c r="C10" s="245"/>
      <c r="D10" s="245"/>
      <c r="F10" s="226"/>
      <c r="G10" s="226"/>
      <c r="H10" s="244"/>
      <c r="I10" s="228"/>
      <c r="J10" s="228"/>
      <c r="K10" s="228"/>
      <c r="L10" s="229"/>
      <c r="M10" s="229"/>
      <c r="N10" s="229"/>
      <c r="O10" s="229"/>
      <c r="P10" s="229"/>
    </row>
    <row r="11" spans="1:16" ht="15" customHeight="1">
      <c r="A11" s="246" t="s">
        <v>113</v>
      </c>
      <c r="B11" s="247">
        <f>IF(B7=2,0,VLOOKUP(D55,A64:D69,4))</f>
        <v>8.3863879487500004</v>
      </c>
      <c r="C11" s="248"/>
      <c r="D11" s="245"/>
      <c r="F11" s="226"/>
      <c r="G11" s="226"/>
      <c r="H11" s="244"/>
      <c r="I11" s="228"/>
      <c r="J11" s="228"/>
      <c r="K11" s="228"/>
      <c r="L11" s="229"/>
      <c r="M11" s="229"/>
      <c r="N11" s="229"/>
      <c r="O11" s="229"/>
      <c r="P11" s="229"/>
    </row>
    <row r="12" spans="1:16" ht="15" customHeight="1">
      <c r="A12" s="249" t="s">
        <v>114</v>
      </c>
      <c r="B12" s="247">
        <f>IF(B7=2,0,VLOOKUP(D55,A71:D76,4))</f>
        <v>27.77657155</v>
      </c>
      <c r="C12" s="248"/>
      <c r="D12" s="245"/>
      <c r="F12" s="226"/>
      <c r="G12" s="226"/>
      <c r="H12" s="244"/>
      <c r="I12" s="228"/>
      <c r="J12" s="228"/>
      <c r="K12" s="228"/>
      <c r="L12" s="229"/>
      <c r="M12" s="229"/>
      <c r="N12" s="229"/>
      <c r="O12" s="229"/>
      <c r="P12" s="229"/>
    </row>
    <row r="13" spans="1:16" ht="15" customHeight="1">
      <c r="A13" s="246" t="str">
        <f>IF(B9=2,"SE  mq.","VE  mc.")</f>
        <v>VE  mc.</v>
      </c>
      <c r="B13" s="167">
        <v>37.86</v>
      </c>
      <c r="C13" s="250"/>
      <c r="D13" s="251"/>
      <c r="E13" s="225"/>
      <c r="F13" s="226"/>
      <c r="G13" s="226"/>
      <c r="H13" s="244"/>
      <c r="I13" s="228"/>
      <c r="J13" s="228"/>
      <c r="K13" s="228"/>
      <c r="L13" s="229"/>
      <c r="M13" s="229"/>
      <c r="N13" s="229"/>
      <c r="O13" s="229"/>
      <c r="P13" s="229"/>
    </row>
    <row r="14" spans="1:16" ht="15" customHeight="1">
      <c r="A14" s="246" t="s">
        <v>112</v>
      </c>
      <c r="B14" s="139">
        <v>1</v>
      </c>
      <c r="C14" s="252"/>
      <c r="D14" s="252"/>
      <c r="F14" s="226"/>
      <c r="G14" s="226"/>
      <c r="H14" s="227"/>
      <c r="I14" s="228"/>
      <c r="J14" s="228"/>
      <c r="K14" s="228"/>
      <c r="L14" s="229"/>
      <c r="M14" s="229"/>
      <c r="N14" s="229"/>
      <c r="O14" s="229"/>
      <c r="P14" s="229"/>
    </row>
    <row r="15" spans="1:16" ht="20.100000000000001" customHeight="1">
      <c r="A15" s="329" t="s">
        <v>157</v>
      </c>
      <c r="B15" s="329"/>
      <c r="C15" s="253"/>
      <c r="D15" s="254"/>
      <c r="F15" s="255"/>
      <c r="G15" s="226"/>
      <c r="H15" s="255"/>
      <c r="I15" s="228"/>
      <c r="J15" s="228"/>
      <c r="K15" s="228"/>
      <c r="L15" s="229"/>
      <c r="M15" s="229"/>
      <c r="N15" s="229"/>
      <c r="O15" s="229"/>
      <c r="P15" s="229"/>
    </row>
    <row r="16" spans="1:16" ht="15" customHeight="1">
      <c r="A16" s="231" t="s">
        <v>255</v>
      </c>
      <c r="B16" s="290">
        <v>2</v>
      </c>
      <c r="C16" s="228"/>
      <c r="D16" s="256"/>
      <c r="F16" s="255"/>
      <c r="G16" s="226"/>
      <c r="H16" s="255"/>
      <c r="I16" s="228"/>
      <c r="J16" s="228"/>
      <c r="K16" s="228"/>
      <c r="L16" s="229"/>
      <c r="M16" s="229"/>
      <c r="N16" s="229"/>
      <c r="O16" s="229"/>
      <c r="P16" s="229"/>
    </row>
    <row r="17" spans="1:16" ht="15" customHeight="1">
      <c r="A17" s="326" t="s">
        <v>164</v>
      </c>
      <c r="B17" s="326"/>
      <c r="C17" s="257"/>
      <c r="D17" s="258"/>
      <c r="E17" s="225"/>
      <c r="F17" s="255"/>
      <c r="G17" s="226"/>
      <c r="H17" s="255"/>
      <c r="I17" s="228"/>
      <c r="J17" s="228"/>
      <c r="K17" s="228"/>
      <c r="L17" s="229"/>
      <c r="M17" s="229"/>
      <c r="N17" s="229"/>
      <c r="O17" s="229"/>
      <c r="P17" s="229"/>
    </row>
    <row r="18" spans="1:16" ht="15" customHeight="1">
      <c r="A18" s="168"/>
      <c r="B18" s="228" t="s">
        <v>212</v>
      </c>
      <c r="C18" s="228"/>
      <c r="D18" s="258"/>
      <c r="E18" s="225"/>
      <c r="F18" s="255"/>
      <c r="G18" s="226"/>
      <c r="H18" s="255"/>
      <c r="I18" s="228"/>
      <c r="J18" s="228"/>
      <c r="K18" s="228"/>
      <c r="L18" s="229"/>
      <c r="M18" s="229"/>
      <c r="N18" s="229"/>
      <c r="O18" s="229"/>
      <c r="P18" s="229"/>
    </row>
    <row r="19" spans="1:16" ht="15" customHeight="1">
      <c r="A19" s="169"/>
      <c r="B19" s="228" t="s">
        <v>199</v>
      </c>
      <c r="C19" s="228"/>
      <c r="D19" s="258"/>
      <c r="E19" s="225"/>
      <c r="F19" s="255"/>
      <c r="G19" s="226"/>
      <c r="H19" s="255"/>
      <c r="I19" s="228"/>
      <c r="J19" s="228"/>
      <c r="K19" s="228"/>
      <c r="L19" s="229"/>
      <c r="M19" s="229"/>
      <c r="N19" s="229"/>
      <c r="O19" s="229"/>
      <c r="P19" s="229"/>
    </row>
    <row r="20" spans="1:16" ht="15" customHeight="1">
      <c r="A20" s="168"/>
      <c r="B20" s="228" t="s">
        <v>275</v>
      </c>
      <c r="C20" s="228"/>
      <c r="D20" s="258"/>
      <c r="E20" s="225"/>
      <c r="F20" s="255"/>
      <c r="G20" s="226"/>
      <c r="H20" s="255"/>
      <c r="I20" s="228"/>
      <c r="J20" s="228"/>
      <c r="K20" s="228"/>
      <c r="L20" s="229"/>
      <c r="M20" s="229"/>
      <c r="N20" s="229"/>
      <c r="O20" s="229"/>
      <c r="P20" s="229"/>
    </row>
    <row r="21" spans="1:16" ht="15" customHeight="1">
      <c r="A21" s="169"/>
      <c r="B21" s="228" t="s">
        <v>274</v>
      </c>
      <c r="C21" s="228"/>
      <c r="D21" s="258"/>
      <c r="E21" s="225"/>
      <c r="F21" s="255"/>
      <c r="G21" s="226"/>
      <c r="H21" s="255"/>
      <c r="I21" s="228"/>
      <c r="J21" s="228"/>
      <c r="K21" s="228"/>
      <c r="L21" s="229"/>
      <c r="M21" s="229"/>
      <c r="N21" s="229"/>
      <c r="O21" s="229"/>
      <c r="P21" s="229"/>
    </row>
    <row r="22" spans="1:16" ht="15" customHeight="1">
      <c r="A22" s="168"/>
      <c r="B22" s="228" t="s">
        <v>273</v>
      </c>
      <c r="C22" s="228"/>
      <c r="D22" s="258"/>
      <c r="E22" s="225"/>
      <c r="F22" s="255"/>
      <c r="G22" s="226"/>
      <c r="H22" s="255"/>
      <c r="I22" s="228"/>
      <c r="J22" s="228"/>
      <c r="K22" s="228"/>
      <c r="L22" s="229"/>
      <c r="M22" s="229"/>
      <c r="N22" s="229"/>
      <c r="O22" s="229"/>
      <c r="P22" s="229"/>
    </row>
    <row r="23" spans="1:16" ht="15" customHeight="1">
      <c r="A23" s="169"/>
      <c r="B23" s="228" t="s">
        <v>276</v>
      </c>
      <c r="C23" s="228"/>
      <c r="D23" s="258"/>
      <c r="E23" s="225"/>
      <c r="F23" s="255"/>
      <c r="G23" s="226"/>
      <c r="H23" s="255"/>
      <c r="I23" s="228"/>
      <c r="J23" s="228"/>
      <c r="K23" s="228"/>
      <c r="L23" s="229"/>
      <c r="M23" s="229"/>
      <c r="N23" s="229"/>
      <c r="O23" s="229"/>
      <c r="P23" s="229"/>
    </row>
    <row r="24" spans="1:16" ht="15" customHeight="1">
      <c r="A24" s="168"/>
      <c r="B24" s="228" t="s">
        <v>277</v>
      </c>
      <c r="C24" s="228"/>
      <c r="D24" s="258"/>
      <c r="E24" s="225"/>
      <c r="F24" s="255"/>
      <c r="G24" s="226"/>
      <c r="H24" s="255"/>
      <c r="I24" s="228"/>
      <c r="J24" s="228"/>
      <c r="K24" s="228"/>
      <c r="L24" s="229"/>
      <c r="M24" s="229"/>
      <c r="N24" s="229"/>
      <c r="O24" s="229"/>
      <c r="P24" s="229"/>
    </row>
    <row r="25" spans="1:16" ht="15" customHeight="1">
      <c r="A25" s="169"/>
      <c r="B25" s="228" t="s">
        <v>278</v>
      </c>
      <c r="C25" s="228"/>
      <c r="D25" s="258"/>
      <c r="E25" s="225"/>
      <c r="F25" s="255"/>
      <c r="G25" s="226"/>
      <c r="H25" s="255"/>
      <c r="I25" s="228"/>
      <c r="J25" s="228"/>
      <c r="K25" s="228"/>
      <c r="L25" s="229"/>
      <c r="M25" s="229"/>
      <c r="N25" s="229"/>
      <c r="O25" s="229"/>
      <c r="P25" s="229"/>
    </row>
    <row r="26" spans="1:16" ht="15" customHeight="1">
      <c r="A26" s="168"/>
      <c r="B26" s="228" t="s">
        <v>165</v>
      </c>
      <c r="C26" s="228"/>
      <c r="D26" s="258"/>
      <c r="E26" s="225"/>
      <c r="F26" s="255"/>
      <c r="G26" s="226"/>
      <c r="H26" s="255"/>
      <c r="I26" s="228"/>
      <c r="J26" s="228"/>
      <c r="K26" s="228"/>
      <c r="L26" s="229"/>
      <c r="M26" s="229"/>
      <c r="N26" s="229"/>
      <c r="O26" s="229"/>
      <c r="P26" s="229"/>
    </row>
    <row r="27" spans="1:16" ht="15" customHeight="1">
      <c r="A27" s="169"/>
      <c r="B27" s="228" t="s">
        <v>200</v>
      </c>
      <c r="C27" s="228"/>
      <c r="D27" s="258"/>
      <c r="E27" s="225"/>
      <c r="F27" s="255"/>
      <c r="G27" s="226"/>
      <c r="H27" s="255"/>
      <c r="I27" s="228"/>
      <c r="J27" s="228"/>
      <c r="K27" s="228"/>
      <c r="L27" s="229"/>
      <c r="M27" s="229"/>
      <c r="N27" s="229"/>
      <c r="O27" s="229"/>
      <c r="P27" s="229"/>
    </row>
    <row r="28" spans="1:16" ht="15" customHeight="1">
      <c r="A28" s="168"/>
      <c r="B28" s="228" t="s">
        <v>202</v>
      </c>
      <c r="C28" s="228"/>
      <c r="D28" s="258"/>
      <c r="E28" s="225"/>
      <c r="F28" s="255"/>
      <c r="G28" s="226"/>
      <c r="H28" s="255"/>
      <c r="I28" s="228"/>
      <c r="J28" s="228"/>
      <c r="K28" s="228"/>
      <c r="L28" s="229"/>
      <c r="M28" s="229"/>
      <c r="N28" s="229"/>
      <c r="O28" s="229"/>
      <c r="P28" s="229"/>
    </row>
    <row r="29" spans="1:16" ht="15" customHeight="1">
      <c r="A29" s="169"/>
      <c r="B29" s="228" t="s">
        <v>201</v>
      </c>
      <c r="C29" s="228"/>
      <c r="D29" s="258"/>
      <c r="E29" s="225"/>
      <c r="F29" s="255"/>
      <c r="G29" s="226"/>
      <c r="H29" s="255"/>
      <c r="I29" s="228"/>
      <c r="J29" s="228"/>
      <c r="K29" s="228"/>
      <c r="L29" s="229"/>
      <c r="M29" s="229"/>
      <c r="N29" s="229"/>
      <c r="O29" s="229"/>
      <c r="P29" s="229"/>
    </row>
    <row r="30" spans="1:16" ht="15" customHeight="1">
      <c r="A30" s="169"/>
      <c r="B30" s="228" t="s">
        <v>226</v>
      </c>
      <c r="C30" s="228"/>
      <c r="D30" s="258"/>
      <c r="E30" s="225"/>
      <c r="F30" s="255"/>
      <c r="G30" s="226"/>
      <c r="H30" s="255"/>
      <c r="I30" s="228"/>
      <c r="J30" s="228"/>
      <c r="K30" s="228"/>
      <c r="L30" s="229"/>
      <c r="M30" s="229"/>
      <c r="N30" s="229"/>
      <c r="O30" s="229"/>
      <c r="P30" s="229"/>
    </row>
    <row r="31" spans="1:16" ht="15" customHeight="1">
      <c r="A31" s="169"/>
      <c r="B31" s="228" t="s">
        <v>279</v>
      </c>
      <c r="C31" s="228"/>
      <c r="D31" s="258"/>
      <c r="E31" s="225"/>
      <c r="F31" s="255"/>
      <c r="G31" s="226"/>
      <c r="H31" s="255"/>
      <c r="I31" s="228"/>
      <c r="J31" s="228"/>
      <c r="K31" s="228"/>
      <c r="L31" s="229"/>
      <c r="M31" s="229"/>
      <c r="N31" s="229"/>
      <c r="O31" s="229"/>
      <c r="P31" s="229"/>
    </row>
    <row r="32" spans="1:16" ht="15" customHeight="1">
      <c r="A32" s="169"/>
      <c r="B32" s="228" t="s">
        <v>280</v>
      </c>
      <c r="C32" s="228"/>
      <c r="D32" s="258"/>
      <c r="E32" s="225"/>
      <c r="F32" s="255"/>
      <c r="G32" s="226"/>
      <c r="H32" s="255"/>
      <c r="I32" s="228"/>
      <c r="J32" s="228"/>
      <c r="K32" s="228"/>
      <c r="L32" s="229"/>
      <c r="M32" s="229"/>
      <c r="N32" s="229"/>
      <c r="O32" s="229"/>
      <c r="P32" s="229"/>
    </row>
    <row r="33" spans="1:16" ht="15" customHeight="1">
      <c r="A33" s="169"/>
      <c r="B33" s="228" t="s">
        <v>281</v>
      </c>
      <c r="C33" s="228"/>
      <c r="D33" s="258"/>
      <c r="E33" s="225"/>
      <c r="F33" s="255"/>
      <c r="G33" s="226"/>
      <c r="H33" s="255"/>
      <c r="I33" s="228"/>
      <c r="J33" s="228"/>
      <c r="K33" s="228"/>
      <c r="L33" s="229"/>
      <c r="M33" s="229"/>
      <c r="N33" s="229"/>
      <c r="O33" s="229"/>
      <c r="P33" s="229"/>
    </row>
    <row r="34" spans="1:16" ht="15" customHeight="1">
      <c r="A34" s="169"/>
      <c r="B34" s="228" t="s">
        <v>227</v>
      </c>
      <c r="C34" s="228"/>
      <c r="D34" s="258"/>
      <c r="E34" s="225"/>
      <c r="F34" s="255"/>
      <c r="G34" s="226"/>
      <c r="H34" s="255"/>
      <c r="I34" s="228"/>
      <c r="J34" s="228"/>
      <c r="K34" s="228"/>
      <c r="L34" s="229"/>
      <c r="M34" s="229"/>
      <c r="N34" s="229"/>
      <c r="O34" s="229"/>
      <c r="P34" s="229"/>
    </row>
    <row r="35" spans="1:16" ht="15" customHeight="1">
      <c r="A35" s="169"/>
      <c r="B35" s="228" t="s">
        <v>233</v>
      </c>
      <c r="C35" s="228"/>
      <c r="D35" s="258"/>
      <c r="E35" s="225"/>
      <c r="F35" s="255"/>
      <c r="G35" s="226"/>
      <c r="H35" s="255"/>
      <c r="I35" s="228"/>
      <c r="J35" s="228"/>
      <c r="K35" s="228"/>
      <c r="L35" s="229"/>
      <c r="M35" s="229"/>
      <c r="N35" s="229"/>
      <c r="O35" s="229"/>
      <c r="P35" s="229"/>
    </row>
    <row r="36" spans="1:16" ht="15" customHeight="1">
      <c r="A36" s="169"/>
      <c r="B36" s="228" t="s">
        <v>234</v>
      </c>
      <c r="C36" s="228"/>
      <c r="D36" s="258"/>
      <c r="E36" s="225"/>
      <c r="F36" s="255"/>
      <c r="G36" s="226"/>
      <c r="H36" s="255"/>
      <c r="I36" s="228"/>
      <c r="J36" s="228"/>
      <c r="K36" s="228"/>
      <c r="L36" s="229"/>
      <c r="M36" s="229"/>
      <c r="N36" s="229"/>
      <c r="O36" s="229"/>
      <c r="P36" s="229"/>
    </row>
    <row r="37" spans="1:16" ht="15" customHeight="1">
      <c r="A37" s="259"/>
      <c r="B37" s="290" t="b">
        <v>0</v>
      </c>
      <c r="C37" s="228"/>
      <c r="D37" s="258"/>
      <c r="E37" s="225"/>
      <c r="F37" s="255"/>
      <c r="G37" s="226"/>
      <c r="H37" s="255"/>
      <c r="I37" s="228"/>
      <c r="J37" s="228"/>
      <c r="K37" s="228"/>
      <c r="L37" s="229"/>
      <c r="M37" s="229"/>
      <c r="N37" s="229"/>
      <c r="O37" s="229"/>
      <c r="P37" s="229"/>
    </row>
    <row r="38" spans="1:16" ht="15" customHeight="1">
      <c r="A38" s="259"/>
      <c r="B38" s="290" t="b">
        <v>0</v>
      </c>
      <c r="C38" s="228"/>
      <c r="D38" s="258"/>
      <c r="E38" s="225"/>
      <c r="F38" s="255"/>
      <c r="G38" s="226"/>
      <c r="H38" s="255"/>
      <c r="I38" s="228"/>
      <c r="J38" s="228"/>
      <c r="K38" s="228"/>
      <c r="L38" s="229"/>
      <c r="M38" s="229"/>
      <c r="N38" s="229"/>
      <c r="O38" s="229"/>
      <c r="P38" s="229"/>
    </row>
    <row r="39" spans="1:16" ht="15" customHeight="1">
      <c r="A39" s="259"/>
      <c r="B39" s="290" t="b">
        <v>0</v>
      </c>
      <c r="C39" s="228"/>
      <c r="D39" s="258"/>
      <c r="E39" s="225"/>
      <c r="F39" s="255"/>
      <c r="G39" s="226"/>
      <c r="H39" s="255"/>
      <c r="I39" s="228"/>
      <c r="J39" s="228"/>
      <c r="K39" s="228"/>
      <c r="L39" s="229"/>
      <c r="M39" s="229"/>
      <c r="N39" s="229"/>
      <c r="O39" s="229"/>
      <c r="P39" s="229"/>
    </row>
    <row r="40" spans="1:16" ht="15" customHeight="1">
      <c r="A40" s="259"/>
      <c r="B40" s="290" t="b">
        <v>0</v>
      </c>
      <c r="C40" s="228"/>
      <c r="D40" s="258"/>
      <c r="E40" s="225"/>
      <c r="F40" s="255"/>
      <c r="G40" s="226"/>
      <c r="H40" s="255"/>
      <c r="I40" s="228"/>
      <c r="J40" s="228"/>
      <c r="K40" s="228"/>
      <c r="L40" s="229"/>
      <c r="M40" s="229"/>
      <c r="N40" s="229"/>
      <c r="O40" s="229"/>
      <c r="P40" s="229"/>
    </row>
    <row r="41" spans="1:16" ht="15" customHeight="1">
      <c r="A41" s="259"/>
      <c r="B41" s="290" t="b">
        <v>0</v>
      </c>
      <c r="C41" s="228"/>
      <c r="D41" s="258"/>
      <c r="E41" s="225"/>
      <c r="F41" s="255"/>
      <c r="G41" s="226"/>
      <c r="H41" s="255"/>
      <c r="I41" s="228"/>
      <c r="J41" s="228"/>
      <c r="K41" s="228"/>
      <c r="L41" s="229"/>
      <c r="M41" s="229"/>
      <c r="N41" s="229"/>
      <c r="O41" s="229"/>
      <c r="P41" s="229"/>
    </row>
    <row r="42" spans="1:16" ht="20.100000000000001" customHeight="1">
      <c r="A42" s="327" t="s">
        <v>158</v>
      </c>
      <c r="B42" s="327"/>
      <c r="C42" s="260"/>
      <c r="D42" s="256"/>
      <c r="F42" s="255"/>
      <c r="G42" s="226"/>
      <c r="H42" s="227"/>
      <c r="I42" s="228"/>
      <c r="J42" s="228"/>
      <c r="K42" s="228"/>
      <c r="L42" s="229"/>
      <c r="M42" s="229"/>
      <c r="N42" s="229"/>
      <c r="O42" s="229"/>
      <c r="P42" s="229"/>
    </row>
    <row r="43" spans="1:16" ht="15" customHeight="1">
      <c r="A43" s="261" t="s">
        <v>139</v>
      </c>
      <c r="B43" s="170"/>
      <c r="C43" s="262"/>
      <c r="D43" s="258"/>
      <c r="E43" s="225"/>
      <c r="F43" s="255"/>
      <c r="G43" s="226"/>
      <c r="H43" s="227"/>
      <c r="I43" s="228"/>
      <c r="J43" s="228"/>
      <c r="K43" s="228"/>
      <c r="L43" s="229"/>
      <c r="M43" s="229"/>
      <c r="N43" s="229"/>
      <c r="O43" s="229"/>
      <c r="P43" s="229"/>
    </row>
    <row r="44" spans="1:16" ht="15" customHeight="1">
      <c r="A44" s="263" t="s">
        <v>228</v>
      </c>
      <c r="B44" s="171"/>
      <c r="C44" s="260"/>
      <c r="D44" s="256"/>
      <c r="F44" s="255"/>
      <c r="G44" s="226"/>
      <c r="H44" s="227"/>
      <c r="I44" s="228"/>
      <c r="J44" s="228"/>
      <c r="K44" s="228"/>
      <c r="L44" s="229"/>
      <c r="M44" s="229"/>
      <c r="N44" s="229"/>
      <c r="O44" s="229"/>
      <c r="P44" s="229"/>
    </row>
    <row r="45" spans="1:16" ht="15" customHeight="1">
      <c r="A45" s="263" t="s">
        <v>140</v>
      </c>
      <c r="B45" s="140">
        <v>9</v>
      </c>
      <c r="C45" s="264"/>
      <c r="D45" s="256"/>
      <c r="F45" s="255"/>
      <c r="G45" s="226"/>
      <c r="H45" s="227"/>
      <c r="I45" s="228"/>
      <c r="J45" s="228"/>
      <c r="K45" s="228"/>
      <c r="L45" s="229"/>
      <c r="M45" s="229"/>
      <c r="N45" s="229"/>
      <c r="O45" s="229"/>
      <c r="P45" s="229"/>
    </row>
    <row r="46" spans="1:16" ht="15" customHeight="1">
      <c r="A46" s="263" t="s">
        <v>138</v>
      </c>
      <c r="B46" s="288">
        <f>VLOOKUP(B45,A105:C113,3)</f>
        <v>0</v>
      </c>
      <c r="C46" s="265"/>
      <c r="D46" s="256"/>
      <c r="F46" s="255"/>
      <c r="G46" s="226"/>
      <c r="H46" s="227"/>
      <c r="I46" s="228"/>
      <c r="J46" s="228"/>
      <c r="K46" s="228"/>
      <c r="L46" s="229"/>
      <c r="M46" s="229"/>
      <c r="N46" s="229"/>
      <c r="O46" s="229"/>
      <c r="P46" s="229"/>
    </row>
    <row r="47" spans="1:16" ht="20.100000000000001" customHeight="1">
      <c r="A47" s="327" t="s">
        <v>159</v>
      </c>
      <c r="B47" s="327"/>
      <c r="C47" s="260"/>
      <c r="D47" s="256"/>
      <c r="F47" s="226"/>
      <c r="G47" s="226"/>
      <c r="H47" s="227"/>
      <c r="I47" s="228"/>
      <c r="J47" s="228"/>
      <c r="K47" s="228"/>
      <c r="L47" s="229"/>
      <c r="M47" s="229"/>
      <c r="N47" s="229"/>
      <c r="O47" s="229"/>
      <c r="P47" s="229"/>
    </row>
    <row r="48" spans="1:16" ht="15" customHeight="1">
      <c r="A48" s="261" t="s">
        <v>139</v>
      </c>
      <c r="B48" s="172"/>
      <c r="C48" s="266"/>
      <c r="D48" s="267"/>
      <c r="E48" s="225"/>
      <c r="F48" s="268"/>
      <c r="G48" s="226"/>
      <c r="H48" s="227"/>
      <c r="I48" s="228"/>
      <c r="J48" s="228"/>
      <c r="K48" s="228"/>
      <c r="L48" s="229"/>
      <c r="M48" s="229"/>
      <c r="N48" s="229"/>
      <c r="O48" s="229"/>
      <c r="P48" s="229"/>
    </row>
    <row r="49" spans="1:16" ht="15" customHeight="1">
      <c r="A49" s="263" t="s">
        <v>228</v>
      </c>
      <c r="B49" s="173"/>
      <c r="C49" s="269"/>
      <c r="D49" s="270"/>
      <c r="F49" s="268"/>
      <c r="G49" s="226"/>
      <c r="H49" s="227"/>
      <c r="I49" s="228"/>
      <c r="J49" s="228"/>
      <c r="K49" s="228"/>
      <c r="L49" s="229"/>
      <c r="M49" s="229"/>
      <c r="N49" s="229"/>
      <c r="O49" s="229"/>
      <c r="P49" s="229"/>
    </row>
    <row r="50" spans="1:16" ht="15" customHeight="1">
      <c r="A50" s="263" t="s">
        <v>140</v>
      </c>
      <c r="B50" s="140">
        <v>9</v>
      </c>
      <c r="C50" s="264"/>
      <c r="D50" s="270"/>
      <c r="F50" s="268"/>
      <c r="G50" s="226"/>
      <c r="H50" s="227"/>
      <c r="I50" s="228"/>
      <c r="J50" s="228"/>
      <c r="K50" s="228"/>
      <c r="L50" s="229"/>
      <c r="M50" s="229"/>
      <c r="N50" s="229"/>
      <c r="O50" s="229"/>
      <c r="P50" s="229"/>
    </row>
    <row r="51" spans="1:16" ht="15" customHeight="1">
      <c r="A51" s="263" t="s">
        <v>138</v>
      </c>
      <c r="B51" s="288">
        <f>VLOOKUP(B50,A114:C122,3)</f>
        <v>0</v>
      </c>
      <c r="C51" s="265"/>
      <c r="D51" s="270"/>
      <c r="F51" s="268"/>
      <c r="G51" s="226"/>
      <c r="H51" s="227"/>
      <c r="I51" s="228"/>
      <c r="J51" s="228"/>
      <c r="K51" s="228"/>
      <c r="L51" s="229"/>
      <c r="M51" s="229"/>
      <c r="N51" s="229"/>
      <c r="O51" s="229"/>
      <c r="P51" s="229"/>
    </row>
    <row r="52" spans="1:16" ht="15" customHeight="1">
      <c r="A52" s="271" t="s">
        <v>69</v>
      </c>
      <c r="B52" s="174">
        <v>45205</v>
      </c>
      <c r="C52" s="272"/>
      <c r="D52" s="270"/>
      <c r="F52" s="268"/>
      <c r="G52" s="226"/>
      <c r="H52" s="227"/>
      <c r="I52" s="228"/>
      <c r="J52" s="228"/>
      <c r="K52" s="228"/>
      <c r="L52" s="229"/>
      <c r="M52" s="229"/>
      <c r="N52" s="229"/>
      <c r="O52" s="229"/>
      <c r="P52" s="229"/>
    </row>
    <row r="53" spans="1:16" ht="15" customHeight="1">
      <c r="A53" s="271" t="s">
        <v>85</v>
      </c>
      <c r="B53" s="166" t="s">
        <v>312</v>
      </c>
      <c r="C53" s="273"/>
      <c r="D53" s="270"/>
      <c r="F53" s="268"/>
      <c r="G53" s="226"/>
      <c r="H53" s="227"/>
      <c r="I53" s="228"/>
      <c r="J53" s="228"/>
      <c r="K53" s="228"/>
      <c r="L53" s="229"/>
      <c r="M53" s="229"/>
      <c r="N53" s="229"/>
      <c r="O53" s="229"/>
      <c r="P53" s="229"/>
    </row>
    <row r="54" spans="1:16">
      <c r="A54" s="271"/>
      <c r="B54" s="273"/>
      <c r="C54" s="273"/>
      <c r="D54" s="270"/>
      <c r="F54" s="268"/>
      <c r="G54" s="226"/>
      <c r="H54" s="227"/>
      <c r="I54" s="228"/>
      <c r="J54" s="228"/>
      <c r="K54" s="228"/>
      <c r="L54" s="229"/>
      <c r="M54" s="229"/>
      <c r="N54" s="229"/>
      <c r="O54" s="229"/>
      <c r="P54" s="229"/>
    </row>
    <row r="55" spans="1:16" hidden="1">
      <c r="A55" s="226" t="s">
        <v>241</v>
      </c>
      <c r="B55" s="274"/>
      <c r="C55" s="274"/>
      <c r="D55" s="270">
        <f>IF(AND(B8=1,B9=1),1,IF(AND(B8=1,B9=2),2,IF(AND(B8=1,B9=3),3,IF(AND(B8=2,B9=1),4,IF(AND(B8=2,B9=2),5,IF(AND(B8=2,B9=3),6,7))))))</f>
        <v>4</v>
      </c>
      <c r="F55" s="268"/>
      <c r="G55" s="226"/>
      <c r="H55" s="227"/>
      <c r="I55" s="228"/>
      <c r="J55" s="228"/>
      <c r="K55" s="228"/>
      <c r="L55" s="229"/>
      <c r="M55" s="229"/>
      <c r="N55" s="229"/>
      <c r="O55" s="229"/>
      <c r="P55" s="229"/>
    </row>
    <row r="56" spans="1:16" hidden="1">
      <c r="A56" s="226" t="s">
        <v>242</v>
      </c>
      <c r="B56" s="263"/>
      <c r="C56" s="263"/>
      <c r="D56" s="275">
        <f>VLOOKUP(B10,B89:D101,3)</f>
        <v>1.2</v>
      </c>
      <c r="F56" s="276"/>
    </row>
    <row r="57" spans="1:16" hidden="1">
      <c r="A57" s="226" t="s">
        <v>239</v>
      </c>
      <c r="B57" s="229"/>
      <c r="C57" s="229"/>
      <c r="D57" s="280">
        <f>VLOOKUP(B14,B78:D87,3)</f>
        <v>1</v>
      </c>
      <c r="E57" s="225"/>
      <c r="F57" s="268"/>
    </row>
    <row r="58" spans="1:16" hidden="1">
      <c r="A58" s="226" t="s">
        <v>240</v>
      </c>
      <c r="B58" s="229"/>
      <c r="C58" s="229"/>
      <c r="D58" s="275"/>
      <c r="F58" s="268"/>
    </row>
    <row r="59" spans="1:16" hidden="1">
      <c r="A59" s="226" t="s">
        <v>236</v>
      </c>
      <c r="D59" s="275"/>
      <c r="F59" s="268"/>
    </row>
    <row r="60" spans="1:16" hidden="1">
      <c r="A60" s="226" t="s">
        <v>237</v>
      </c>
      <c r="D60" s="275"/>
      <c r="F60" s="268"/>
    </row>
    <row r="61" spans="1:16" hidden="1">
      <c r="A61" s="255" t="s">
        <v>238</v>
      </c>
      <c r="D61" s="275"/>
      <c r="F61" s="268"/>
    </row>
    <row r="62" spans="1:16" hidden="1">
      <c r="D62" s="275"/>
      <c r="F62" s="268"/>
    </row>
    <row r="63" spans="1:16" s="281" customFormat="1" ht="11.25" hidden="1">
      <c r="A63" s="281" t="s">
        <v>244</v>
      </c>
      <c r="D63" s="282"/>
      <c r="E63" s="234"/>
      <c r="F63" s="276"/>
      <c r="G63" s="234"/>
      <c r="H63" s="255"/>
      <c r="I63" s="255"/>
      <c r="J63" s="255"/>
      <c r="K63" s="255"/>
    </row>
    <row r="64" spans="1:16" s="281" customFormat="1" ht="11.25" hidden="1">
      <c r="A64" s="281">
        <v>1</v>
      </c>
      <c r="B64" s="281" t="s">
        <v>239</v>
      </c>
      <c r="C64" s="281" t="s">
        <v>236</v>
      </c>
      <c r="D64" s="282">
        <f>'tabelle A-B'!H5</f>
        <v>9.6149670749999991</v>
      </c>
      <c r="E64" s="234"/>
      <c r="F64" s="283"/>
      <c r="G64" s="234"/>
      <c r="H64" s="255"/>
      <c r="I64" s="255"/>
      <c r="J64" s="255"/>
      <c r="K64" s="255"/>
    </row>
    <row r="65" spans="1:11" s="281" customFormat="1" ht="11.25" hidden="1">
      <c r="A65" s="281">
        <v>2</v>
      </c>
      <c r="B65" s="281" t="s">
        <v>239</v>
      </c>
      <c r="C65" s="281" t="s">
        <v>237</v>
      </c>
      <c r="D65" s="282">
        <f>'tabelle A-B'!H7</f>
        <v>12.819956100000001</v>
      </c>
      <c r="E65" s="234"/>
      <c r="F65" s="234"/>
      <c r="G65" s="234"/>
      <c r="H65" s="255"/>
      <c r="I65" s="255"/>
      <c r="J65" s="255"/>
      <c r="K65" s="255"/>
    </row>
    <row r="66" spans="1:11" s="281" customFormat="1" ht="11.25" hidden="1">
      <c r="A66" s="281">
        <v>3</v>
      </c>
      <c r="B66" s="281" t="s">
        <v>239</v>
      </c>
      <c r="C66" s="281" t="s">
        <v>238</v>
      </c>
      <c r="D66" s="282">
        <f>'tabelle A-B'!H9</f>
        <v>12.819956100000001</v>
      </c>
      <c r="E66" s="234"/>
      <c r="F66" s="234"/>
      <c r="G66" s="234"/>
      <c r="H66" s="255"/>
      <c r="I66" s="255"/>
      <c r="J66" s="255"/>
      <c r="K66" s="255"/>
    </row>
    <row r="67" spans="1:11" s="281" customFormat="1" ht="11.25" hidden="1">
      <c r="A67" s="281">
        <v>4</v>
      </c>
      <c r="B67" s="281" t="s">
        <v>240</v>
      </c>
      <c r="C67" s="281" t="s">
        <v>236</v>
      </c>
      <c r="D67" s="282">
        <f>'tabelle A-B'!H14</f>
        <v>8.3863879487500004</v>
      </c>
      <c r="E67" s="234"/>
      <c r="F67" s="234"/>
      <c r="G67" s="234"/>
      <c r="H67" s="255"/>
      <c r="I67" s="255"/>
      <c r="J67" s="255"/>
      <c r="K67" s="255"/>
    </row>
    <row r="68" spans="1:11" s="281" customFormat="1" ht="11.25" hidden="1">
      <c r="A68" s="281">
        <v>5</v>
      </c>
      <c r="B68" s="281" t="s">
        <v>240</v>
      </c>
      <c r="C68" s="281" t="s">
        <v>237</v>
      </c>
      <c r="D68" s="282">
        <f>'tabelle A-B'!H16</f>
        <v>10.811496310999999</v>
      </c>
      <c r="E68" s="234"/>
      <c r="F68" s="234"/>
      <c r="G68" s="234"/>
      <c r="H68" s="255"/>
      <c r="I68" s="255"/>
      <c r="J68" s="255"/>
      <c r="K68" s="255"/>
    </row>
    <row r="69" spans="1:11" s="281" customFormat="1" ht="11.25" hidden="1">
      <c r="A69" s="281">
        <v>6</v>
      </c>
      <c r="B69" s="281" t="s">
        <v>240</v>
      </c>
      <c r="C69" s="281" t="s">
        <v>238</v>
      </c>
      <c r="D69" s="282">
        <f>'tabelle A-B'!H18</f>
        <v>11.847776095750001</v>
      </c>
      <c r="E69" s="234"/>
      <c r="F69" s="234"/>
      <c r="G69" s="234"/>
      <c r="H69" s="255"/>
      <c r="I69" s="255"/>
      <c r="J69" s="255"/>
      <c r="K69" s="255"/>
    </row>
    <row r="70" spans="1:11" s="281" customFormat="1" ht="11.25" hidden="1">
      <c r="A70" s="281" t="s">
        <v>245</v>
      </c>
      <c r="D70" s="282"/>
      <c r="E70" s="234"/>
      <c r="F70" s="234"/>
      <c r="G70" s="234"/>
      <c r="H70" s="255"/>
      <c r="I70" s="255"/>
      <c r="J70" s="255"/>
      <c r="K70" s="255"/>
    </row>
    <row r="71" spans="1:11" s="281" customFormat="1" ht="11.25" hidden="1">
      <c r="A71" s="281">
        <v>1</v>
      </c>
      <c r="B71" s="281" t="s">
        <v>239</v>
      </c>
      <c r="C71" s="281" t="s">
        <v>236</v>
      </c>
      <c r="D71" s="282">
        <f>'tabelle A-B'!H6</f>
        <v>27.77657155</v>
      </c>
      <c r="E71" s="234"/>
      <c r="F71" s="234"/>
      <c r="G71" s="234"/>
      <c r="H71" s="255"/>
      <c r="I71" s="255"/>
      <c r="J71" s="255"/>
      <c r="K71" s="255"/>
    </row>
    <row r="72" spans="1:11" s="281" customFormat="1" ht="11.25" hidden="1">
      <c r="A72" s="281">
        <v>2</v>
      </c>
      <c r="B72" s="281" t="s">
        <v>239</v>
      </c>
      <c r="C72" s="281" t="s">
        <v>237</v>
      </c>
      <c r="D72" s="282">
        <f>'tabelle A-B'!H8</f>
        <v>11.751626425</v>
      </c>
      <c r="E72" s="234"/>
      <c r="F72" s="234"/>
      <c r="G72" s="234"/>
      <c r="H72" s="255"/>
      <c r="I72" s="255"/>
      <c r="J72" s="255"/>
      <c r="K72" s="255"/>
    </row>
    <row r="73" spans="1:11" s="281" customFormat="1" ht="11.25" hidden="1">
      <c r="A73" s="281">
        <v>3</v>
      </c>
      <c r="B73" s="281" t="s">
        <v>239</v>
      </c>
      <c r="C73" s="281" t="s">
        <v>238</v>
      </c>
      <c r="D73" s="282">
        <f>'tabelle A-B'!H10</f>
        <v>6.4099780500000003</v>
      </c>
      <c r="E73" s="234"/>
      <c r="F73" s="234"/>
      <c r="G73" s="234"/>
      <c r="H73" s="255"/>
      <c r="I73" s="255"/>
      <c r="J73" s="255"/>
      <c r="K73" s="255"/>
    </row>
    <row r="74" spans="1:11" s="281" customFormat="1" ht="11.25" hidden="1">
      <c r="A74" s="281">
        <v>4</v>
      </c>
      <c r="B74" s="281" t="s">
        <v>240</v>
      </c>
      <c r="C74" s="281" t="s">
        <v>236</v>
      </c>
      <c r="D74" s="282">
        <f>'tabelle A-B'!H15</f>
        <v>27.77657155</v>
      </c>
      <c r="E74" s="234"/>
      <c r="F74" s="234"/>
      <c r="G74" s="234"/>
      <c r="H74" s="255"/>
      <c r="I74" s="255"/>
      <c r="J74" s="255"/>
      <c r="K74" s="255"/>
    </row>
    <row r="75" spans="1:11" s="281" customFormat="1" ht="11.25" hidden="1">
      <c r="A75" s="281">
        <v>5</v>
      </c>
      <c r="B75" s="281" t="s">
        <v>240</v>
      </c>
      <c r="C75" s="281" t="s">
        <v>237</v>
      </c>
      <c r="D75" s="282">
        <f>'tabelle A-B'!H17</f>
        <v>11.751626425</v>
      </c>
      <c r="E75" s="234"/>
      <c r="F75" s="234"/>
      <c r="G75" s="234"/>
      <c r="H75" s="255"/>
      <c r="I75" s="255"/>
      <c r="J75" s="255"/>
      <c r="K75" s="255"/>
    </row>
    <row r="76" spans="1:11" s="281" customFormat="1" ht="11.25" hidden="1">
      <c r="A76" s="281">
        <v>6</v>
      </c>
      <c r="B76" s="281" t="s">
        <v>240</v>
      </c>
      <c r="C76" s="281" t="s">
        <v>238</v>
      </c>
      <c r="D76" s="282">
        <f>'tabelle A-B'!H19</f>
        <v>6.4099780500000003</v>
      </c>
      <c r="E76" s="234"/>
      <c r="F76" s="234"/>
      <c r="G76" s="234"/>
      <c r="H76" s="255"/>
      <c r="I76" s="255"/>
      <c r="J76" s="255"/>
      <c r="K76" s="255"/>
    </row>
    <row r="77" spans="1:11" s="281" customFormat="1" ht="11.25" hidden="1">
      <c r="A77" s="281" t="s">
        <v>256</v>
      </c>
      <c r="D77" s="284"/>
      <c r="E77" s="234"/>
      <c r="F77" s="234"/>
      <c r="G77" s="234"/>
      <c r="H77" s="255"/>
      <c r="I77" s="255"/>
      <c r="J77" s="255"/>
      <c r="K77" s="255"/>
    </row>
    <row r="78" spans="1:11" s="281" customFormat="1" ht="11.25" hidden="1">
      <c r="B78" s="281">
        <v>1</v>
      </c>
      <c r="C78" s="281" t="s">
        <v>115</v>
      </c>
      <c r="D78" s="285">
        <f>'Edilizia sostenibile'!B3</f>
        <v>1</v>
      </c>
      <c r="E78" s="234"/>
      <c r="F78" s="234"/>
      <c r="G78" s="234"/>
      <c r="H78" s="255"/>
      <c r="I78" s="255"/>
      <c r="J78" s="255"/>
      <c r="K78" s="255"/>
    </row>
    <row r="79" spans="1:11" s="281" customFormat="1" ht="11.25" hidden="1">
      <c r="B79" s="281">
        <v>2</v>
      </c>
      <c r="C79" s="281" t="s">
        <v>117</v>
      </c>
      <c r="D79" s="285">
        <f>'Edilizia sostenibile'!B4</f>
        <v>0.95</v>
      </c>
      <c r="E79" s="234"/>
      <c r="F79" s="234"/>
      <c r="G79" s="234"/>
      <c r="H79" s="255"/>
      <c r="I79" s="255"/>
      <c r="J79" s="255"/>
      <c r="K79" s="255"/>
    </row>
    <row r="80" spans="1:11" s="281" customFormat="1" ht="11.25" hidden="1">
      <c r="B80" s="281">
        <v>3</v>
      </c>
      <c r="C80" s="281" t="s">
        <v>116</v>
      </c>
      <c r="D80" s="285">
        <f>'Edilizia sostenibile'!B5</f>
        <v>0.9</v>
      </c>
      <c r="E80" s="234"/>
      <c r="F80" s="234"/>
      <c r="G80" s="234"/>
      <c r="H80" s="255"/>
      <c r="I80" s="255"/>
      <c r="J80" s="255"/>
      <c r="K80" s="255"/>
    </row>
    <row r="81" spans="1:11" s="281" customFormat="1" ht="11.25" hidden="1">
      <c r="B81" s="281">
        <v>4</v>
      </c>
      <c r="C81" s="281" t="s">
        <v>119</v>
      </c>
      <c r="D81" s="285">
        <f>'Edilizia sostenibile'!B6</f>
        <v>0.85</v>
      </c>
      <c r="E81" s="234"/>
      <c r="F81" s="234"/>
      <c r="G81" s="234"/>
      <c r="H81" s="255"/>
      <c r="I81" s="255"/>
      <c r="J81" s="255"/>
      <c r="K81" s="255"/>
    </row>
    <row r="82" spans="1:11" s="281" customFormat="1" ht="11.25" hidden="1">
      <c r="B82" s="281">
        <v>5</v>
      </c>
      <c r="C82" s="281" t="s">
        <v>120</v>
      </c>
      <c r="D82" s="285">
        <f>'Edilizia sostenibile'!B7</f>
        <v>0.8</v>
      </c>
      <c r="E82" s="234"/>
      <c r="F82" s="234"/>
      <c r="G82" s="234"/>
      <c r="H82" s="255"/>
      <c r="I82" s="255"/>
      <c r="J82" s="255"/>
      <c r="K82" s="255"/>
    </row>
    <row r="83" spans="1:11" s="281" customFormat="1" ht="11.25" hidden="1">
      <c r="B83" s="281">
        <v>6</v>
      </c>
      <c r="C83" s="281" t="s">
        <v>121</v>
      </c>
      <c r="D83" s="285">
        <f>'Edilizia sostenibile'!B8</f>
        <v>0.75</v>
      </c>
      <c r="E83" s="234"/>
      <c r="F83" s="234"/>
      <c r="G83" s="234"/>
      <c r="H83" s="255"/>
      <c r="I83" s="255"/>
      <c r="J83" s="255"/>
      <c r="K83" s="255"/>
    </row>
    <row r="84" spans="1:11" s="281" customFormat="1" ht="11.25" hidden="1">
      <c r="B84" s="281">
        <v>7</v>
      </c>
      <c r="C84" s="281" t="s">
        <v>122</v>
      </c>
      <c r="D84" s="285">
        <f>'Edilizia sostenibile'!B9</f>
        <v>0.7</v>
      </c>
      <c r="E84" s="234"/>
      <c r="F84" s="234"/>
      <c r="G84" s="234"/>
      <c r="H84" s="255"/>
      <c r="I84" s="255"/>
      <c r="J84" s="255"/>
      <c r="K84" s="255"/>
    </row>
    <row r="85" spans="1:11" s="281" customFormat="1" ht="11.25" hidden="1">
      <c r="B85" s="281">
        <v>8</v>
      </c>
      <c r="C85" s="281" t="s">
        <v>123</v>
      </c>
      <c r="D85" s="285">
        <f>'Edilizia sostenibile'!B10</f>
        <v>0.65</v>
      </c>
      <c r="E85" s="234"/>
      <c r="F85" s="234"/>
      <c r="G85" s="234"/>
      <c r="H85" s="255"/>
      <c r="I85" s="255"/>
      <c r="J85" s="255"/>
      <c r="K85" s="255"/>
    </row>
    <row r="86" spans="1:11" s="281" customFormat="1" ht="11.25" hidden="1">
      <c r="B86" s="281">
        <v>9</v>
      </c>
      <c r="C86" s="281" t="s">
        <v>124</v>
      </c>
      <c r="D86" s="285">
        <f>'Edilizia sostenibile'!B11</f>
        <v>0.6</v>
      </c>
      <c r="E86" s="234"/>
      <c r="F86" s="234"/>
      <c r="G86" s="234"/>
      <c r="H86" s="255"/>
      <c r="I86" s="255"/>
      <c r="J86" s="255"/>
      <c r="K86" s="255"/>
    </row>
    <row r="87" spans="1:11" s="281" customFormat="1" ht="11.25" hidden="1">
      <c r="B87" s="281">
        <v>10</v>
      </c>
      <c r="C87" s="281" t="s">
        <v>125</v>
      </c>
      <c r="D87" s="285">
        <f>'Edilizia sostenibile'!B12</f>
        <v>0.55000000000000004</v>
      </c>
      <c r="E87" s="234"/>
      <c r="F87" s="234"/>
      <c r="G87" s="234"/>
      <c r="H87" s="255"/>
      <c r="I87" s="255"/>
      <c r="J87" s="255"/>
      <c r="K87" s="255"/>
    </row>
    <row r="88" spans="1:11" s="281" customFormat="1" ht="11.25" hidden="1">
      <c r="A88" s="281" t="s">
        <v>257</v>
      </c>
      <c r="D88" s="284"/>
      <c r="E88" s="234"/>
      <c r="F88" s="234"/>
      <c r="G88" s="234"/>
      <c r="H88" s="255"/>
      <c r="I88" s="255"/>
      <c r="J88" s="255"/>
      <c r="K88" s="255"/>
    </row>
    <row r="89" spans="1:11" s="281" customFormat="1" ht="11.25" hidden="1">
      <c r="B89" s="281">
        <v>1</v>
      </c>
      <c r="C89" s="281" t="s">
        <v>293</v>
      </c>
      <c r="D89" s="285">
        <f>'tabella C'!C3</f>
        <v>0.4</v>
      </c>
      <c r="E89" s="234"/>
      <c r="F89" s="234"/>
      <c r="G89" s="234"/>
      <c r="H89" s="255"/>
      <c r="I89" s="255"/>
      <c r="J89" s="255"/>
      <c r="K89" s="255"/>
    </row>
    <row r="90" spans="1:11" s="281" customFormat="1" ht="11.25" hidden="1">
      <c r="B90" s="281">
        <v>2</v>
      </c>
      <c r="C90" s="281" t="s">
        <v>294</v>
      </c>
      <c r="D90" s="285">
        <f>'tabella C'!C4</f>
        <v>0.5</v>
      </c>
      <c r="E90" s="234"/>
      <c r="F90" s="234"/>
      <c r="G90" s="234"/>
      <c r="H90" s="255"/>
      <c r="I90" s="255"/>
      <c r="J90" s="255"/>
      <c r="K90" s="255"/>
    </row>
    <row r="91" spans="1:11" s="281" customFormat="1" ht="11.25" hidden="1">
      <c r="B91" s="281">
        <v>3</v>
      </c>
      <c r="C91" s="281" t="s">
        <v>295</v>
      </c>
      <c r="D91" s="285">
        <f>'tabella C'!C5</f>
        <v>0.7</v>
      </c>
      <c r="E91" s="234"/>
      <c r="F91" s="234"/>
      <c r="G91" s="234"/>
      <c r="H91" s="255"/>
      <c r="I91" s="255"/>
      <c r="J91" s="255"/>
      <c r="K91" s="255"/>
    </row>
    <row r="92" spans="1:11" s="281" customFormat="1" ht="11.25" hidden="1">
      <c r="B92" s="281">
        <v>4</v>
      </c>
      <c r="C92" s="281" t="s">
        <v>296</v>
      </c>
      <c r="D92" s="285">
        <f>'tabella C'!C6</f>
        <v>0.6</v>
      </c>
      <c r="E92" s="234"/>
      <c r="F92" s="234"/>
      <c r="G92" s="234"/>
      <c r="H92" s="255"/>
      <c r="I92" s="255"/>
      <c r="J92" s="255"/>
      <c r="K92" s="255"/>
    </row>
    <row r="93" spans="1:11" s="281" customFormat="1" ht="11.25" hidden="1">
      <c r="B93" s="281">
        <v>5</v>
      </c>
      <c r="C93" s="281" t="s">
        <v>261</v>
      </c>
      <c r="D93" s="285">
        <f>'tabella C'!C7</f>
        <v>0.7</v>
      </c>
      <c r="E93" s="234"/>
      <c r="F93" s="234"/>
      <c r="G93" s="234"/>
      <c r="H93" s="255"/>
      <c r="I93" s="255"/>
      <c r="J93" s="255"/>
      <c r="K93" s="255"/>
    </row>
    <row r="94" spans="1:11" s="281" customFormat="1" ht="11.25" hidden="1">
      <c r="B94" s="281">
        <v>6</v>
      </c>
      <c r="C94" s="281" t="s">
        <v>297</v>
      </c>
      <c r="D94" s="285">
        <f>'tabella C'!C9</f>
        <v>0.3</v>
      </c>
      <c r="E94" s="234"/>
      <c r="F94" s="234"/>
      <c r="G94" s="234"/>
      <c r="H94" s="255"/>
      <c r="I94" s="255"/>
      <c r="J94" s="255"/>
      <c r="K94" s="255"/>
    </row>
    <row r="95" spans="1:11" s="281" customFormat="1" ht="11.25" hidden="1">
      <c r="B95" s="281">
        <v>7</v>
      </c>
      <c r="C95" s="281" t="s">
        <v>298</v>
      </c>
      <c r="D95" s="285">
        <f>'tabella C'!C10</f>
        <v>0.75</v>
      </c>
      <c r="E95" s="234"/>
      <c r="F95" s="234"/>
      <c r="G95" s="234"/>
      <c r="H95" s="255"/>
      <c r="I95" s="255"/>
      <c r="J95" s="255"/>
      <c r="K95" s="255"/>
    </row>
    <row r="96" spans="1:11" s="281" customFormat="1" ht="11.25" hidden="1">
      <c r="B96" s="281">
        <v>8</v>
      </c>
      <c r="C96" s="281" t="s">
        <v>299</v>
      </c>
      <c r="D96" s="285">
        <f>'tabella C'!C11</f>
        <v>0.8</v>
      </c>
      <c r="E96" s="234"/>
      <c r="F96" s="234"/>
      <c r="G96" s="234"/>
      <c r="H96" s="255"/>
      <c r="I96" s="255"/>
      <c r="J96" s="255"/>
      <c r="K96" s="255"/>
    </row>
    <row r="97" spans="1:11" s="281" customFormat="1" ht="11.25" hidden="1">
      <c r="B97" s="281">
        <v>9</v>
      </c>
      <c r="C97" s="281" t="s">
        <v>300</v>
      </c>
      <c r="D97" s="285">
        <f>'tabella C'!C13</f>
        <v>0.8</v>
      </c>
      <c r="E97" s="234"/>
      <c r="F97" s="234"/>
      <c r="G97" s="234"/>
      <c r="H97" s="255"/>
      <c r="I97" s="255"/>
      <c r="J97" s="255"/>
      <c r="K97" s="255"/>
    </row>
    <row r="98" spans="1:11" s="281" customFormat="1" ht="11.25" hidden="1">
      <c r="B98" s="281">
        <v>10</v>
      </c>
      <c r="C98" s="281" t="s">
        <v>301</v>
      </c>
      <c r="D98" s="285">
        <f>'tabella C'!C14</f>
        <v>1</v>
      </c>
      <c r="E98" s="234"/>
      <c r="F98" s="234"/>
      <c r="G98" s="234"/>
      <c r="H98" s="255"/>
      <c r="I98" s="255"/>
      <c r="J98" s="255"/>
      <c r="K98" s="255"/>
    </row>
    <row r="99" spans="1:11" s="281" customFormat="1" ht="11.25" hidden="1">
      <c r="B99" s="281">
        <v>11</v>
      </c>
      <c r="C99" s="281" t="s">
        <v>302</v>
      </c>
      <c r="D99" s="285">
        <f>'tabella C'!C16</f>
        <v>0.8</v>
      </c>
      <c r="E99" s="234"/>
      <c r="F99" s="234"/>
      <c r="G99" s="234"/>
      <c r="H99" s="255"/>
      <c r="I99" s="255"/>
      <c r="J99" s="255"/>
      <c r="K99" s="255"/>
    </row>
    <row r="100" spans="1:11" s="281" customFormat="1" ht="11.25" hidden="1">
      <c r="B100" s="281">
        <v>12</v>
      </c>
      <c r="C100" s="281" t="s">
        <v>303</v>
      </c>
      <c r="D100" s="285">
        <f>'tabella C'!C17</f>
        <v>1.1000000000000001</v>
      </c>
      <c r="E100" s="234"/>
      <c r="F100" s="234"/>
      <c r="G100" s="234"/>
      <c r="H100" s="255"/>
      <c r="I100" s="255"/>
      <c r="J100" s="255"/>
      <c r="K100" s="255"/>
    </row>
    <row r="101" spans="1:11" s="281" customFormat="1" ht="11.25" hidden="1">
      <c r="B101" s="281">
        <v>13</v>
      </c>
      <c r="C101" s="281" t="s">
        <v>304</v>
      </c>
      <c r="D101" s="285">
        <f>'tabella C'!C18</f>
        <v>1.2</v>
      </c>
      <c r="E101" s="234"/>
      <c r="F101" s="234"/>
      <c r="G101" s="234"/>
      <c r="H101" s="255"/>
      <c r="I101" s="255"/>
      <c r="J101" s="255"/>
      <c r="K101" s="255"/>
    </row>
    <row r="102" spans="1:11" s="281" customFormat="1" ht="11.25" hidden="1">
      <c r="D102" s="285"/>
      <c r="E102" s="234"/>
      <c r="F102" s="234"/>
      <c r="G102" s="234"/>
      <c r="H102" s="255"/>
      <c r="I102" s="255"/>
      <c r="J102" s="255"/>
      <c r="K102" s="255"/>
    </row>
    <row r="103" spans="1:11" s="281" customFormat="1" ht="11.25" hidden="1">
      <c r="D103" s="285"/>
      <c r="E103" s="234"/>
      <c r="F103" s="234"/>
      <c r="G103" s="234"/>
      <c r="H103" s="255"/>
      <c r="I103" s="255"/>
      <c r="J103" s="255"/>
      <c r="K103" s="255"/>
    </row>
    <row r="104" spans="1:11" s="281" customFormat="1" ht="11.25" hidden="1">
      <c r="A104" s="281" t="s">
        <v>289</v>
      </c>
      <c r="D104" s="284"/>
      <c r="E104" s="234"/>
      <c r="F104" s="234"/>
      <c r="G104" s="234"/>
      <c r="H104" s="255"/>
      <c r="I104" s="255"/>
      <c r="J104" s="255"/>
      <c r="K104" s="255"/>
    </row>
    <row r="105" spans="1:11" s="281" customFormat="1" ht="11.25" hidden="1">
      <c r="A105" s="267">
        <v>1</v>
      </c>
      <c r="B105" s="225" t="s">
        <v>141</v>
      </c>
      <c r="C105" s="286">
        <v>0.08</v>
      </c>
      <c r="D105" s="284"/>
      <c r="E105" s="234"/>
      <c r="F105" s="234"/>
      <c r="G105" s="234"/>
      <c r="H105" s="255"/>
      <c r="I105" s="255"/>
      <c r="J105" s="255"/>
      <c r="K105" s="255"/>
    </row>
    <row r="106" spans="1:11" s="281" customFormat="1" ht="11.25" hidden="1">
      <c r="A106" s="270">
        <v>2</v>
      </c>
      <c r="B106" s="234" t="s">
        <v>142</v>
      </c>
      <c r="C106" s="286">
        <v>0.09</v>
      </c>
      <c r="D106" s="284"/>
      <c r="E106" s="234"/>
      <c r="F106" s="234"/>
      <c r="G106" s="234"/>
      <c r="H106" s="255"/>
      <c r="I106" s="255"/>
      <c r="J106" s="255"/>
      <c r="K106" s="255"/>
    </row>
    <row r="107" spans="1:11" s="281" customFormat="1" ht="11.25" hidden="1">
      <c r="A107" s="270">
        <v>3</v>
      </c>
      <c r="B107" s="234" t="s">
        <v>143</v>
      </c>
      <c r="C107" s="286">
        <v>0.1</v>
      </c>
      <c r="D107" s="284"/>
      <c r="E107" s="234"/>
      <c r="F107" s="234"/>
      <c r="G107" s="234"/>
      <c r="H107" s="255"/>
      <c r="I107" s="255"/>
      <c r="J107" s="255"/>
      <c r="K107" s="255"/>
    </row>
    <row r="108" spans="1:11" s="281" customFormat="1" ht="11.25" hidden="1">
      <c r="A108" s="270">
        <v>4</v>
      </c>
      <c r="B108" s="234" t="s">
        <v>144</v>
      </c>
      <c r="C108" s="286">
        <v>7.0000000000000007E-2</v>
      </c>
      <c r="D108" s="284"/>
      <c r="E108" s="234"/>
      <c r="F108" s="234"/>
      <c r="G108" s="234"/>
      <c r="H108" s="255"/>
      <c r="I108" s="255"/>
      <c r="J108" s="255"/>
      <c r="K108" s="255"/>
    </row>
    <row r="109" spans="1:11" s="281" customFormat="1" ht="11.25" hidden="1">
      <c r="A109" s="270">
        <v>5</v>
      </c>
      <c r="B109" s="234" t="s">
        <v>145</v>
      </c>
      <c r="C109" s="286">
        <v>0.06</v>
      </c>
      <c r="D109" s="284"/>
      <c r="E109" s="234"/>
      <c r="F109" s="234"/>
      <c r="G109" s="234"/>
      <c r="H109" s="255"/>
      <c r="I109" s="255"/>
      <c r="J109" s="255"/>
      <c r="K109" s="255"/>
    </row>
    <row r="110" spans="1:11" s="281" customFormat="1" ht="11.25" hidden="1">
      <c r="A110" s="270">
        <v>6</v>
      </c>
      <c r="B110" s="234" t="s">
        <v>213</v>
      </c>
      <c r="C110" s="286">
        <v>0.1</v>
      </c>
      <c r="D110" s="284"/>
      <c r="E110" s="234"/>
      <c r="F110" s="234"/>
      <c r="G110" s="234"/>
      <c r="H110" s="255"/>
      <c r="I110" s="255"/>
      <c r="J110" s="255"/>
      <c r="K110" s="255"/>
    </row>
    <row r="111" spans="1:11" s="281" customFormat="1" ht="11.25" hidden="1">
      <c r="A111" s="270">
        <v>7</v>
      </c>
      <c r="B111" s="234" t="s">
        <v>153</v>
      </c>
      <c r="C111" s="286">
        <v>0.05</v>
      </c>
      <c r="D111" s="284"/>
      <c r="E111" s="234"/>
      <c r="F111" s="234"/>
      <c r="G111" s="234"/>
      <c r="H111" s="255"/>
      <c r="I111" s="255"/>
      <c r="J111" s="255"/>
      <c r="K111" s="255"/>
    </row>
    <row r="112" spans="1:11" s="281" customFormat="1" ht="11.25" hidden="1">
      <c r="A112" s="270">
        <v>8</v>
      </c>
      <c r="B112" s="234" t="s">
        <v>146</v>
      </c>
      <c r="C112" s="286">
        <v>0.05</v>
      </c>
      <c r="D112" s="284"/>
      <c r="E112" s="234"/>
      <c r="F112" s="234"/>
      <c r="G112" s="234"/>
      <c r="H112" s="255"/>
      <c r="I112" s="255"/>
      <c r="J112" s="255"/>
      <c r="K112" s="255"/>
    </row>
    <row r="113" spans="1:11" s="281" customFormat="1" ht="11.25" hidden="1">
      <c r="A113" s="270">
        <v>9</v>
      </c>
      <c r="B113" s="234"/>
      <c r="C113" s="285">
        <v>0</v>
      </c>
      <c r="D113" s="284"/>
      <c r="E113" s="234"/>
      <c r="F113" s="234"/>
      <c r="G113" s="234"/>
      <c r="H113" s="255"/>
      <c r="I113" s="255"/>
      <c r="J113" s="255"/>
      <c r="K113" s="255"/>
    </row>
    <row r="114" spans="1:11" s="281" customFormat="1" ht="11.25" hidden="1">
      <c r="A114" s="267">
        <v>1</v>
      </c>
      <c r="B114" s="225" t="s">
        <v>147</v>
      </c>
      <c r="C114" s="286">
        <v>0.08</v>
      </c>
      <c r="D114" s="284"/>
      <c r="E114" s="234"/>
      <c r="F114" s="234"/>
      <c r="G114" s="234"/>
      <c r="H114" s="255"/>
      <c r="I114" s="255"/>
      <c r="J114" s="255"/>
      <c r="K114" s="255"/>
    </row>
    <row r="115" spans="1:11" s="281" customFormat="1" ht="11.25" hidden="1">
      <c r="A115" s="270">
        <v>2</v>
      </c>
      <c r="B115" s="234" t="s">
        <v>148</v>
      </c>
      <c r="C115" s="286">
        <v>0.09</v>
      </c>
      <c r="D115" s="284"/>
      <c r="E115" s="234"/>
      <c r="F115" s="234"/>
      <c r="G115" s="234"/>
      <c r="H115" s="255"/>
      <c r="I115" s="255"/>
      <c r="J115" s="255"/>
      <c r="K115" s="255"/>
    </row>
    <row r="116" spans="1:11" s="281" customFormat="1" ht="11.25" hidden="1">
      <c r="A116" s="270">
        <v>3</v>
      </c>
      <c r="B116" s="234" t="s">
        <v>149</v>
      </c>
      <c r="C116" s="286">
        <v>0.1</v>
      </c>
      <c r="D116" s="284"/>
      <c r="E116" s="234"/>
      <c r="F116" s="234"/>
      <c r="G116" s="234"/>
      <c r="H116" s="255"/>
      <c r="I116" s="255"/>
      <c r="J116" s="255"/>
      <c r="K116" s="255"/>
    </row>
    <row r="117" spans="1:11" s="281" customFormat="1" ht="11.25" hidden="1">
      <c r="A117" s="270">
        <v>4</v>
      </c>
      <c r="B117" s="234" t="s">
        <v>150</v>
      </c>
      <c r="C117" s="286">
        <v>7.0000000000000007E-2</v>
      </c>
      <c r="D117" s="284"/>
      <c r="E117" s="234"/>
      <c r="F117" s="234"/>
      <c r="G117" s="234"/>
      <c r="H117" s="255"/>
      <c r="I117" s="255"/>
      <c r="J117" s="255"/>
      <c r="K117" s="255"/>
    </row>
    <row r="118" spans="1:11" s="281" customFormat="1" ht="11.25" hidden="1">
      <c r="A118" s="270">
        <v>5</v>
      </c>
      <c r="B118" s="234" t="s">
        <v>151</v>
      </c>
      <c r="C118" s="286">
        <v>0.06</v>
      </c>
      <c r="D118" s="284"/>
      <c r="E118" s="234"/>
      <c r="F118" s="234"/>
      <c r="G118" s="234"/>
      <c r="H118" s="255"/>
      <c r="I118" s="255"/>
      <c r="J118" s="255"/>
      <c r="K118" s="255"/>
    </row>
    <row r="119" spans="1:11" s="281" customFormat="1" ht="11.25" hidden="1">
      <c r="A119" s="270">
        <v>6</v>
      </c>
      <c r="B119" s="234" t="s">
        <v>152</v>
      </c>
      <c r="C119" s="286">
        <v>0.1</v>
      </c>
      <c r="D119" s="284"/>
      <c r="E119" s="234"/>
      <c r="F119" s="234"/>
      <c r="G119" s="234"/>
      <c r="H119" s="255"/>
      <c r="I119" s="255"/>
      <c r="J119" s="255"/>
      <c r="K119" s="255"/>
    </row>
    <row r="120" spans="1:11" s="281" customFormat="1" ht="11.25" hidden="1">
      <c r="A120" s="270">
        <v>7</v>
      </c>
      <c r="B120" s="234" t="s">
        <v>154</v>
      </c>
      <c r="C120" s="286">
        <v>0.05</v>
      </c>
      <c r="D120" s="284"/>
      <c r="E120" s="234"/>
      <c r="F120" s="234"/>
      <c r="G120" s="234"/>
      <c r="H120" s="255"/>
      <c r="I120" s="255"/>
      <c r="J120" s="255"/>
      <c r="K120" s="255"/>
    </row>
    <row r="121" spans="1:11" s="281" customFormat="1" ht="11.25" hidden="1">
      <c r="A121" s="270">
        <v>8</v>
      </c>
      <c r="B121" s="234" t="s">
        <v>155</v>
      </c>
      <c r="C121" s="286">
        <v>0.05</v>
      </c>
      <c r="D121" s="284"/>
      <c r="E121" s="234"/>
      <c r="F121" s="234"/>
      <c r="G121" s="234"/>
      <c r="H121" s="255"/>
      <c r="I121" s="255"/>
      <c r="J121" s="255"/>
      <c r="K121" s="255"/>
    </row>
    <row r="122" spans="1:11" s="281" customFormat="1" ht="11.25" hidden="1">
      <c r="A122" s="287">
        <v>9</v>
      </c>
      <c r="B122" s="234"/>
      <c r="C122" s="285">
        <v>0</v>
      </c>
      <c r="D122" s="284"/>
      <c r="E122" s="234"/>
      <c r="F122" s="234"/>
      <c r="G122" s="234"/>
      <c r="H122" s="255"/>
      <c r="I122" s="255"/>
      <c r="J122" s="255"/>
      <c r="K122" s="255"/>
    </row>
    <row r="123" spans="1:11" s="281" customFormat="1" ht="11.25" hidden="1">
      <c r="D123" s="284"/>
      <c r="E123" s="234"/>
      <c r="F123" s="234"/>
      <c r="G123" s="234"/>
      <c r="H123" s="255"/>
      <c r="I123" s="255"/>
      <c r="J123" s="255"/>
      <c r="K123" s="255"/>
    </row>
    <row r="124" spans="1:11" s="281" customFormat="1" ht="11.25" hidden="1">
      <c r="B124" s="281" t="s">
        <v>282</v>
      </c>
      <c r="D124" s="284"/>
      <c r="E124" s="234"/>
      <c r="F124" s="234"/>
      <c r="G124" s="234"/>
      <c r="H124" s="255"/>
      <c r="I124" s="255"/>
      <c r="J124" s="255"/>
      <c r="K124" s="255"/>
    </row>
    <row r="125" spans="1:11" s="281" customFormat="1" ht="11.25" hidden="1">
      <c r="B125" s="281" t="s">
        <v>283</v>
      </c>
      <c r="D125" s="284"/>
      <c r="E125" s="234"/>
      <c r="F125" s="234"/>
      <c r="G125" s="234"/>
      <c r="H125" s="255"/>
      <c r="I125" s="255"/>
      <c r="J125" s="255"/>
      <c r="K125" s="255"/>
    </row>
    <row r="126" spans="1:11" s="281" customFormat="1" ht="11.25" hidden="1">
      <c r="B126" s="281" t="s">
        <v>284</v>
      </c>
      <c r="D126" s="284"/>
      <c r="E126" s="234"/>
      <c r="F126" s="234"/>
      <c r="G126" s="234"/>
      <c r="H126" s="255"/>
      <c r="I126" s="255"/>
      <c r="J126" s="255"/>
      <c r="K126" s="255"/>
    </row>
    <row r="127" spans="1:11" s="281" customFormat="1" ht="11.25" hidden="1">
      <c r="B127" s="281" t="s">
        <v>285</v>
      </c>
      <c r="D127" s="284"/>
      <c r="E127" s="234"/>
      <c r="F127" s="234"/>
      <c r="G127" s="234"/>
      <c r="H127" s="255"/>
      <c r="I127" s="255"/>
      <c r="J127" s="255"/>
      <c r="K127" s="255"/>
    </row>
    <row r="128" spans="1:11" s="281" customFormat="1" ht="11.25" hidden="1">
      <c r="B128" s="281" t="s">
        <v>286</v>
      </c>
      <c r="D128" s="284"/>
      <c r="E128" s="234"/>
      <c r="F128" s="234"/>
      <c r="G128" s="234"/>
      <c r="H128" s="255"/>
      <c r="I128" s="255"/>
      <c r="J128" s="255"/>
      <c r="K128" s="255"/>
    </row>
    <row r="129" spans="4:11" s="281" customFormat="1" ht="11.25">
      <c r="D129" s="284"/>
      <c r="E129" s="234"/>
      <c r="F129" s="234"/>
      <c r="G129" s="234"/>
      <c r="H129" s="255"/>
      <c r="I129" s="255"/>
      <c r="J129" s="255"/>
      <c r="K129" s="255"/>
    </row>
    <row r="130" spans="4:11" s="281" customFormat="1" ht="11.25">
      <c r="D130" s="284"/>
      <c r="E130" s="234"/>
      <c r="F130" s="234"/>
      <c r="G130" s="234"/>
      <c r="H130" s="255"/>
      <c r="I130" s="255"/>
      <c r="J130" s="255"/>
      <c r="K130" s="255"/>
    </row>
    <row r="131" spans="4:11" s="281" customFormat="1" ht="11.25">
      <c r="D131" s="284"/>
      <c r="E131" s="234"/>
      <c r="F131" s="234"/>
      <c r="G131" s="234"/>
      <c r="H131" s="255"/>
      <c r="I131" s="255"/>
      <c r="J131" s="255"/>
      <c r="K131" s="255"/>
    </row>
    <row r="132" spans="4:11" s="281" customFormat="1" ht="11.25">
      <c r="D132" s="284"/>
      <c r="E132" s="234"/>
      <c r="F132" s="234"/>
      <c r="G132" s="234"/>
      <c r="H132" s="255"/>
      <c r="I132" s="255"/>
      <c r="J132" s="255"/>
      <c r="K132" s="255"/>
    </row>
    <row r="133" spans="4:11" s="281" customFormat="1" ht="11.25">
      <c r="D133" s="284"/>
      <c r="E133" s="234"/>
      <c r="F133" s="234"/>
      <c r="G133" s="234"/>
      <c r="H133" s="255"/>
      <c r="I133" s="255"/>
      <c r="J133" s="255"/>
      <c r="K133" s="255"/>
    </row>
    <row r="134" spans="4:11" s="281" customFormat="1" ht="11.25">
      <c r="D134" s="284"/>
      <c r="E134" s="234"/>
      <c r="F134" s="234"/>
      <c r="G134" s="234"/>
      <c r="H134" s="255"/>
      <c r="I134" s="255"/>
      <c r="J134" s="255"/>
      <c r="K134" s="255"/>
    </row>
    <row r="135" spans="4:11" s="281" customFormat="1" ht="11.25">
      <c r="D135" s="284"/>
      <c r="E135" s="234"/>
      <c r="F135" s="234"/>
      <c r="G135" s="234"/>
      <c r="H135" s="255"/>
      <c r="I135" s="255"/>
      <c r="J135" s="255"/>
      <c r="K135" s="255"/>
    </row>
    <row r="136" spans="4:11" s="281" customFormat="1" ht="11.25">
      <c r="D136" s="284"/>
      <c r="E136" s="234"/>
      <c r="F136" s="234"/>
      <c r="G136" s="234"/>
      <c r="H136" s="255"/>
      <c r="I136" s="255"/>
      <c r="J136" s="255"/>
      <c r="K136" s="255"/>
    </row>
    <row r="137" spans="4:11" s="281" customFormat="1" ht="11.25">
      <c r="D137" s="284"/>
      <c r="E137" s="234"/>
      <c r="F137" s="234"/>
      <c r="G137" s="234"/>
      <c r="H137" s="255"/>
      <c r="I137" s="255"/>
      <c r="J137" s="255"/>
      <c r="K137" s="255"/>
    </row>
    <row r="138" spans="4:11" s="281" customFormat="1" ht="11.25">
      <c r="D138" s="284"/>
      <c r="E138" s="234"/>
      <c r="F138" s="234"/>
      <c r="G138" s="234"/>
      <c r="H138" s="255"/>
      <c r="I138" s="255"/>
      <c r="J138" s="255"/>
      <c r="K138" s="255"/>
    </row>
    <row r="139" spans="4:11" s="281" customFormat="1" ht="11.25">
      <c r="D139" s="284"/>
      <c r="E139" s="234"/>
      <c r="F139" s="234"/>
      <c r="G139" s="234"/>
      <c r="H139" s="255"/>
      <c r="I139" s="255"/>
      <c r="J139" s="255"/>
      <c r="K139" s="255"/>
    </row>
    <row r="140" spans="4:11" s="281" customFormat="1" ht="11.25">
      <c r="D140" s="284"/>
      <c r="E140" s="234"/>
      <c r="F140" s="234"/>
      <c r="G140" s="234"/>
      <c r="H140" s="255"/>
      <c r="I140" s="255"/>
      <c r="J140" s="255"/>
      <c r="K140" s="255"/>
    </row>
    <row r="141" spans="4:11" s="281" customFormat="1" ht="11.25">
      <c r="D141" s="284"/>
      <c r="E141" s="234"/>
      <c r="F141" s="234"/>
      <c r="G141" s="234"/>
      <c r="H141" s="255"/>
      <c r="I141" s="255"/>
      <c r="J141" s="255"/>
      <c r="K141" s="255"/>
    </row>
    <row r="142" spans="4:11" s="281" customFormat="1" ht="11.25">
      <c r="D142" s="284"/>
      <c r="E142" s="234"/>
      <c r="F142" s="234"/>
      <c r="G142" s="234"/>
      <c r="H142" s="255"/>
      <c r="I142" s="255"/>
      <c r="J142" s="255"/>
      <c r="K142" s="255"/>
    </row>
    <row r="143" spans="4:11" s="281" customFormat="1" ht="11.25">
      <c r="D143" s="284"/>
      <c r="E143" s="234"/>
      <c r="F143" s="234"/>
      <c r="G143" s="234"/>
      <c r="H143" s="255"/>
      <c r="I143" s="255"/>
      <c r="J143" s="255"/>
      <c r="K143" s="255"/>
    </row>
    <row r="144" spans="4:11" s="281" customFormat="1" ht="11.25">
      <c r="D144" s="284"/>
      <c r="E144" s="234"/>
      <c r="F144" s="234"/>
      <c r="G144" s="234"/>
      <c r="H144" s="255"/>
      <c r="I144" s="255"/>
      <c r="J144" s="255"/>
      <c r="K144" s="255"/>
    </row>
    <row r="145" spans="4:11" s="281" customFormat="1" ht="11.25">
      <c r="D145" s="284"/>
      <c r="E145" s="234"/>
      <c r="F145" s="234"/>
      <c r="G145" s="234"/>
      <c r="H145" s="255"/>
      <c r="I145" s="255"/>
      <c r="J145" s="255"/>
      <c r="K145" s="255"/>
    </row>
    <row r="146" spans="4:11" s="281" customFormat="1" ht="11.25">
      <c r="D146" s="284"/>
      <c r="E146" s="234"/>
      <c r="F146" s="234"/>
      <c r="G146" s="234"/>
      <c r="H146" s="255"/>
      <c r="I146" s="255"/>
      <c r="J146" s="255"/>
      <c r="K146" s="255"/>
    </row>
    <row r="147" spans="4:11" s="281" customFormat="1" ht="11.25">
      <c r="D147" s="284"/>
      <c r="E147" s="234"/>
      <c r="F147" s="234"/>
      <c r="G147" s="234"/>
      <c r="H147" s="255"/>
      <c r="I147" s="255"/>
      <c r="J147" s="255"/>
      <c r="K147" s="255"/>
    </row>
    <row r="148" spans="4:11" s="281" customFormat="1" ht="11.25">
      <c r="D148" s="284"/>
      <c r="E148" s="234"/>
      <c r="F148" s="234"/>
      <c r="G148" s="234"/>
      <c r="H148" s="255"/>
      <c r="I148" s="255"/>
      <c r="J148" s="255"/>
      <c r="K148" s="255"/>
    </row>
    <row r="149" spans="4:11" s="281" customFormat="1" ht="11.25">
      <c r="D149" s="284"/>
      <c r="E149" s="234"/>
      <c r="F149" s="234"/>
      <c r="G149" s="234"/>
      <c r="H149" s="255"/>
      <c r="I149" s="255"/>
      <c r="J149" s="255"/>
      <c r="K149" s="255"/>
    </row>
    <row r="150" spans="4:11" s="281" customFormat="1" ht="11.25">
      <c r="D150" s="284"/>
      <c r="E150" s="234"/>
      <c r="F150" s="234"/>
      <c r="G150" s="234"/>
      <c r="H150" s="255"/>
      <c r="I150" s="255"/>
      <c r="J150" s="255"/>
      <c r="K150" s="255"/>
    </row>
    <row r="151" spans="4:11" s="281" customFormat="1" ht="11.25">
      <c r="D151" s="284"/>
      <c r="E151" s="234"/>
      <c r="F151" s="234"/>
      <c r="G151" s="234"/>
      <c r="H151" s="255"/>
      <c r="I151" s="255"/>
      <c r="J151" s="255"/>
      <c r="K151" s="255"/>
    </row>
    <row r="152" spans="4:11" s="281" customFormat="1" ht="11.25">
      <c r="D152" s="284"/>
      <c r="E152" s="234"/>
      <c r="F152" s="234"/>
      <c r="G152" s="234"/>
      <c r="H152" s="255"/>
      <c r="I152" s="255"/>
      <c r="J152" s="255"/>
      <c r="K152" s="255"/>
    </row>
    <row r="153" spans="4:11" s="281" customFormat="1" ht="11.25">
      <c r="D153" s="284"/>
      <c r="E153" s="234"/>
      <c r="F153" s="234"/>
      <c r="G153" s="234"/>
      <c r="H153" s="255"/>
      <c r="I153" s="255"/>
      <c r="J153" s="255"/>
      <c r="K153" s="255"/>
    </row>
    <row r="154" spans="4:11" s="281" customFormat="1" ht="11.25">
      <c r="D154" s="284"/>
      <c r="E154" s="234"/>
      <c r="F154" s="234"/>
      <c r="G154" s="234"/>
      <c r="H154" s="255"/>
      <c r="I154" s="255"/>
      <c r="J154" s="255"/>
      <c r="K154" s="255"/>
    </row>
    <row r="155" spans="4:11" s="281" customFormat="1" ht="11.25">
      <c r="D155" s="284"/>
      <c r="E155" s="234"/>
      <c r="F155" s="234"/>
      <c r="G155" s="234"/>
      <c r="H155" s="255"/>
      <c r="I155" s="255"/>
      <c r="J155" s="255"/>
      <c r="K155" s="255"/>
    </row>
    <row r="156" spans="4:11" s="281" customFormat="1" ht="11.25">
      <c r="D156" s="284"/>
      <c r="E156" s="234"/>
      <c r="F156" s="234"/>
      <c r="G156" s="234"/>
      <c r="H156" s="255"/>
      <c r="I156" s="255"/>
      <c r="J156" s="255"/>
      <c r="K156" s="255"/>
    </row>
    <row r="157" spans="4:11" s="281" customFormat="1" ht="11.25">
      <c r="D157" s="284"/>
      <c r="E157" s="234"/>
      <c r="F157" s="234"/>
      <c r="G157" s="234"/>
      <c r="H157" s="255"/>
      <c r="I157" s="255"/>
      <c r="J157" s="255"/>
      <c r="K157" s="255"/>
    </row>
    <row r="158" spans="4:11" s="281" customFormat="1" ht="11.25">
      <c r="D158" s="284"/>
      <c r="E158" s="234"/>
      <c r="F158" s="234"/>
      <c r="G158" s="234"/>
      <c r="H158" s="255"/>
      <c r="I158" s="255"/>
      <c r="J158" s="255"/>
      <c r="K158" s="255"/>
    </row>
    <row r="159" spans="4:11" s="281" customFormat="1" ht="11.25">
      <c r="D159" s="284"/>
      <c r="E159" s="234"/>
      <c r="F159" s="234"/>
      <c r="G159" s="234"/>
      <c r="H159" s="255"/>
      <c r="I159" s="255"/>
      <c r="J159" s="255"/>
      <c r="K159" s="255"/>
    </row>
    <row r="160" spans="4:11" s="281" customFormat="1" ht="11.25">
      <c r="D160" s="284"/>
      <c r="E160" s="234"/>
      <c r="F160" s="234"/>
      <c r="G160" s="234"/>
      <c r="H160" s="255"/>
      <c r="I160" s="255"/>
      <c r="J160" s="255"/>
      <c r="K160" s="255"/>
    </row>
    <row r="161" spans="4:11" s="281" customFormat="1" ht="11.25">
      <c r="D161" s="284"/>
      <c r="E161" s="234"/>
      <c r="F161" s="234"/>
      <c r="G161" s="234"/>
      <c r="H161" s="255"/>
      <c r="I161" s="255"/>
      <c r="J161" s="255"/>
      <c r="K161" s="255"/>
    </row>
    <row r="162" spans="4:11" s="281" customFormat="1" ht="11.25">
      <c r="D162" s="284"/>
      <c r="E162" s="234"/>
      <c r="F162" s="234"/>
      <c r="G162" s="234"/>
      <c r="H162" s="255"/>
      <c r="I162" s="255"/>
      <c r="J162" s="255"/>
      <c r="K162" s="255"/>
    </row>
    <row r="163" spans="4:11" s="281" customFormat="1" ht="11.25">
      <c r="D163" s="284"/>
      <c r="E163" s="234"/>
      <c r="F163" s="234"/>
      <c r="G163" s="234"/>
      <c r="H163" s="255"/>
      <c r="I163" s="255"/>
      <c r="J163" s="255"/>
      <c r="K163" s="255"/>
    </row>
    <row r="164" spans="4:11" s="281" customFormat="1" ht="11.25">
      <c r="D164" s="284"/>
      <c r="E164" s="234"/>
      <c r="F164" s="234"/>
      <c r="G164" s="234"/>
      <c r="H164" s="255"/>
      <c r="I164" s="255"/>
      <c r="J164" s="255"/>
      <c r="K164" s="255"/>
    </row>
    <row r="165" spans="4:11" s="281" customFormat="1" ht="11.25">
      <c r="D165" s="284"/>
      <c r="E165" s="234"/>
      <c r="F165" s="234"/>
      <c r="G165" s="234"/>
      <c r="H165" s="255"/>
      <c r="I165" s="255"/>
      <c r="J165" s="255"/>
      <c r="K165" s="255"/>
    </row>
    <row r="166" spans="4:11" s="281" customFormat="1" ht="11.25">
      <c r="D166" s="284"/>
      <c r="E166" s="234"/>
      <c r="F166" s="234"/>
      <c r="G166" s="234"/>
      <c r="H166" s="255"/>
      <c r="I166" s="255"/>
      <c r="J166" s="255"/>
      <c r="K166" s="255"/>
    </row>
    <row r="167" spans="4:11" s="281" customFormat="1" ht="11.25">
      <c r="D167" s="284"/>
      <c r="E167" s="234"/>
      <c r="F167" s="234"/>
      <c r="G167" s="234"/>
      <c r="H167" s="255"/>
      <c r="I167" s="255"/>
      <c r="J167" s="255"/>
      <c r="K167" s="255"/>
    </row>
    <row r="168" spans="4:11" s="281" customFormat="1" ht="11.25">
      <c r="D168" s="284"/>
      <c r="E168" s="234"/>
      <c r="F168" s="234"/>
      <c r="G168" s="234"/>
      <c r="H168" s="255"/>
      <c r="I168" s="255"/>
      <c r="J168" s="255"/>
      <c r="K168" s="255"/>
    </row>
    <row r="169" spans="4:11" s="281" customFormat="1" ht="11.25">
      <c r="D169" s="284"/>
      <c r="E169" s="234"/>
      <c r="F169" s="234"/>
      <c r="G169" s="234"/>
      <c r="H169" s="255"/>
      <c r="I169" s="255"/>
      <c r="J169" s="255"/>
      <c r="K169" s="255"/>
    </row>
    <row r="170" spans="4:11" s="281" customFormat="1" ht="11.25">
      <c r="D170" s="284"/>
      <c r="E170" s="234"/>
      <c r="F170" s="234"/>
      <c r="G170" s="234"/>
      <c r="H170" s="255"/>
      <c r="I170" s="255"/>
      <c r="J170" s="255"/>
      <c r="K170" s="255"/>
    </row>
    <row r="171" spans="4:11" s="281" customFormat="1" ht="11.25">
      <c r="D171" s="284"/>
      <c r="E171" s="234"/>
      <c r="F171" s="234"/>
      <c r="G171" s="234"/>
      <c r="H171" s="255"/>
      <c r="I171" s="255"/>
      <c r="J171" s="255"/>
      <c r="K171" s="255"/>
    </row>
    <row r="172" spans="4:11" s="281" customFormat="1" ht="11.25">
      <c r="D172" s="284"/>
      <c r="E172" s="234"/>
      <c r="F172" s="234"/>
      <c r="G172" s="234"/>
      <c r="H172" s="255"/>
      <c r="I172" s="255"/>
      <c r="J172" s="255"/>
      <c r="K172" s="255"/>
    </row>
    <row r="173" spans="4:11" s="281" customFormat="1" ht="11.25">
      <c r="D173" s="284"/>
      <c r="E173" s="234"/>
      <c r="F173" s="234"/>
      <c r="G173" s="234"/>
      <c r="H173" s="255"/>
      <c r="I173" s="255"/>
      <c r="J173" s="255"/>
      <c r="K173" s="255"/>
    </row>
    <row r="174" spans="4:11" s="281" customFormat="1" ht="11.25">
      <c r="D174" s="284"/>
      <c r="E174" s="234"/>
      <c r="F174" s="234"/>
      <c r="G174" s="234"/>
      <c r="H174" s="255"/>
      <c r="I174" s="255"/>
      <c r="J174" s="255"/>
      <c r="K174" s="255"/>
    </row>
  </sheetData>
  <sheetProtection password="DD79" sheet="1" objects="1" scenarios="1" selectLockedCells="1"/>
  <mergeCells count="6">
    <mergeCell ref="A1:B1"/>
    <mergeCell ref="A17:B17"/>
    <mergeCell ref="A42:B42"/>
    <mergeCell ref="A47:B47"/>
    <mergeCell ref="A6:B6"/>
    <mergeCell ref="A15:B15"/>
  </mergeCells>
  <printOptions horizontalCentered="1"/>
  <pageMargins left="0.39370078740157483" right="0.19685039370078741" top="0.47244094488188981" bottom="0.39370078740157483" header="0.15748031496062992" footer="0.15748031496062992"/>
  <pageSetup paperSize="9" scale="80" orientation="portrait" r:id="rId1"/>
  <headerFooter>
    <oddHeader>&amp;L&amp;12Comune di Sassetta (Livorno)&amp;R&amp;12SUE</oddHeader>
    <oddFooter>&amp;R&amp;12&amp;P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1501</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9</vt:i4>
      </vt:variant>
    </vt:vector>
  </HeadingPairs>
  <TitlesOfParts>
    <vt:vector size="21" baseType="lpstr">
      <vt:lpstr>testalino</vt:lpstr>
      <vt:lpstr>ISTAT OOUU</vt:lpstr>
      <vt:lpstr>tabelle A-B</vt:lpstr>
      <vt:lpstr>Edilizia sostenibile</vt:lpstr>
      <vt:lpstr>tabella C</vt:lpstr>
      <vt:lpstr>ISTAT CCC</vt:lpstr>
      <vt:lpstr>tabella D</vt:lpstr>
      <vt:lpstr>tabella D1</vt:lpstr>
      <vt:lpstr>DATI</vt:lpstr>
      <vt:lpstr>Calcolo CC edificio residenz</vt:lpstr>
      <vt:lpstr>Calcolo Contributo Costo Costr</vt:lpstr>
      <vt:lpstr>Calcolo contributi</vt:lpstr>
      <vt:lpstr>'Calcolo CC edificio residenz'!Area_stampa</vt:lpstr>
      <vt:lpstr>'Calcolo contributi'!Area_stampa</vt:lpstr>
      <vt:lpstr>'Calcolo Contributo Costo Costr'!Area_stampa</vt:lpstr>
      <vt:lpstr>DATI!Area_stampa</vt:lpstr>
      <vt:lpstr>'ISTAT CCC'!Area_stampa</vt:lpstr>
      <vt:lpstr>'ISTAT OOUU'!Area_stampa</vt:lpstr>
      <vt:lpstr>'tabelle A-B'!Area_stampa</vt:lpstr>
      <vt:lpstr>'tabella C'!Print_Area_0</vt:lpstr>
      <vt:lpstr>'tabelle A-B'!Print_Area_0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dc:creator>
  <cp:lastModifiedBy>Alessandro Guarguaglini</cp:lastModifiedBy>
  <cp:revision>107</cp:revision>
  <cp:lastPrinted>2023-09-22T07:20:12Z</cp:lastPrinted>
  <dcterms:created xsi:type="dcterms:W3CDTF">2000-02-24T16:40:56Z</dcterms:created>
  <dcterms:modified xsi:type="dcterms:W3CDTF">2023-10-06T07:36:56Z</dcterms:modified>
  <dc:language>it-IT</dc:language>
</cp:coreProperties>
</file>